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 yWindow="-195" windowWidth="17760" windowHeight="9930" tabRatio="894"/>
  </bookViews>
  <sheets>
    <sheet name="Баланс" sheetId="5" r:id="rId1"/>
    <sheet name="ОФР" sheetId="37" r:id="rId2"/>
    <sheet name="Капитал" sheetId="48" r:id="rId3"/>
    <sheet name="ОДДС" sheetId="50" r:id="rId4"/>
    <sheet name="1" sheetId="15" r:id="rId5"/>
    <sheet name="2" sheetId="16" r:id="rId6"/>
    <sheet name="3" sheetId="17" r:id="rId7"/>
    <sheet name="4" sheetId="69" r:id="rId8"/>
    <sheet name="5.1" sheetId="7" r:id="rId9"/>
    <sheet name="5.2" sheetId="54" r:id="rId10"/>
    <sheet name="5.3" sheetId="70" r:id="rId11"/>
    <sheet name="6.1" sheetId="66" r:id="rId12"/>
    <sheet name="6.2" sheetId="67" r:id="rId13"/>
    <sheet name="10.1" sheetId="26" r:id="rId14"/>
    <sheet name="10.2" sheetId="57" r:id="rId15"/>
    <sheet name="10.3" sheetId="59" r:id="rId16"/>
    <sheet name="12.1" sheetId="9" r:id="rId17"/>
    <sheet name="12.2" sheetId="60" r:id="rId18"/>
    <sheet name="19.1" sheetId="23" r:id="rId19"/>
    <sheet name="20.1" sheetId="25" r:id="rId20"/>
    <sheet name="20.2" sheetId="63" r:id="rId21"/>
    <sheet name="20.3" sheetId="64" r:id="rId22"/>
    <sheet name="24.1" sheetId="53" r:id="rId23"/>
    <sheet name="24.2" sheetId="65" r:id="rId24"/>
    <sheet name="26.1" sheetId="13" r:id="rId25"/>
    <sheet name="29.1" sheetId="14" r:id="rId26"/>
    <sheet name="30.2" sheetId="49" r:id="rId27"/>
    <sheet name="30.3" sheetId="71" r:id="rId28"/>
    <sheet name="32.1" sheetId="68" r:id="rId29"/>
    <sheet name="34.1" sheetId="38" r:id="rId30"/>
    <sheet name="40.1" sheetId="42" r:id="rId31"/>
    <sheet name="41.1" sheetId="43" r:id="rId32"/>
    <sheet name="42.1" sheetId="44" r:id="rId33"/>
    <sheet name="43.1" sheetId="52" r:id="rId34"/>
    <sheet name="45.1" sheetId="45" r:id="rId35"/>
    <sheet name="46.1" sheetId="46" r:id="rId36"/>
    <sheet name="46.2" sheetId="73" r:id="rId37"/>
    <sheet name="47.1" sheetId="74" r:id="rId38"/>
    <sheet name="47.2" sheetId="75" r:id="rId39"/>
    <sheet name="47.3" sheetId="76" r:id="rId40"/>
    <sheet name="48.1" sheetId="90" r:id="rId41"/>
    <sheet name="48.2" sheetId="91" r:id="rId42"/>
    <sheet name="48.3" sheetId="89" r:id="rId43"/>
    <sheet name="52.1" sheetId="88" r:id="rId44"/>
    <sheet name="52.2" sheetId="78" r:id="rId45"/>
    <sheet name="52.6" sheetId="79" r:id="rId46"/>
    <sheet name="52.7" sheetId="80" r:id="rId47"/>
    <sheet name="52.8" sheetId="81" r:id="rId48"/>
    <sheet name="52.9" sheetId="82" r:id="rId49"/>
    <sheet name="56.2" sheetId="83" r:id="rId50"/>
    <sheet name="56.4" sheetId="84" r:id="rId51"/>
    <sheet name="58.1" sheetId="20" r:id="rId52"/>
    <sheet name="58.2" sheetId="86" r:id="rId53"/>
    <sheet name="58.3" sheetId="87" r:id="rId54"/>
    <sheet name="59" sheetId="21" r:id="rId55"/>
  </sheets>
  <externalReferences>
    <externalReference r:id="rId56"/>
  </externalReferences>
  <definedNames>
    <definedName name="_xlnm.Print_Titles" localSheetId="0">Баланс!$20:$20</definedName>
    <definedName name="_xlnm.Print_Titles" localSheetId="2">Капитал!$21:$21</definedName>
    <definedName name="_xlnm.Print_Titles" localSheetId="3">ОДДС!$20:$20</definedName>
    <definedName name="_xlnm.Print_Area" localSheetId="34">'45.1'!$A$1:$E$27</definedName>
    <definedName name="_xlnm.Print_Area" localSheetId="8">'5.1'!$A$1:$H$17</definedName>
    <definedName name="_xlnm.Print_Area" localSheetId="48">'52.9'!$A$1:$G$77</definedName>
    <definedName name="_xlnm.Print_Area" localSheetId="0">Баланс!$A$1:$F$75</definedName>
    <definedName name="_xlnm.Print_Area" localSheetId="2">Капитал!$A$1:$AE$69</definedName>
    <definedName name="_xlnm.Print_Area" localSheetId="3">ОДДС!$A$1:$F$80</definedName>
  </definedNames>
  <calcPr calcId="145621"/>
</workbook>
</file>

<file path=xl/calcChain.xml><?xml version="1.0" encoding="utf-8"?>
<calcChain xmlns="http://schemas.openxmlformats.org/spreadsheetml/2006/main">
  <c r="D230" i="81" l="1"/>
  <c r="E230" i="81"/>
  <c r="F230" i="81"/>
  <c r="G230" i="81"/>
  <c r="H230" i="81"/>
  <c r="I230" i="81"/>
  <c r="C230" i="81"/>
  <c r="D228" i="81"/>
  <c r="E228" i="81"/>
  <c r="F228" i="81"/>
  <c r="G228" i="81"/>
  <c r="H228" i="81"/>
  <c r="I228" i="81"/>
  <c r="C228" i="81"/>
  <c r="D217" i="81"/>
  <c r="E217" i="81"/>
  <c r="F217" i="81"/>
  <c r="G217" i="81"/>
  <c r="H217" i="81"/>
  <c r="I217" i="81"/>
  <c r="C217" i="81"/>
  <c r="D216" i="81"/>
  <c r="E216" i="81"/>
  <c r="F216" i="81"/>
  <c r="G216" i="81"/>
  <c r="H216" i="81"/>
  <c r="I216" i="81"/>
  <c r="C216" i="81"/>
  <c r="D205" i="81"/>
  <c r="E205" i="81"/>
  <c r="F205" i="81"/>
  <c r="G205" i="81"/>
  <c r="H205" i="81"/>
  <c r="I205" i="81"/>
  <c r="C205" i="81"/>
  <c r="D113" i="81"/>
  <c r="E113" i="81"/>
  <c r="F113" i="81"/>
  <c r="G113" i="81"/>
  <c r="H113" i="81"/>
  <c r="I113" i="81"/>
  <c r="C113" i="81"/>
  <c r="D102" i="81"/>
  <c r="E102" i="81"/>
  <c r="F102" i="81"/>
  <c r="G102" i="81"/>
  <c r="H102" i="81"/>
  <c r="I102" i="81"/>
  <c r="C102" i="81"/>
  <c r="D90" i="81"/>
  <c r="E90" i="81"/>
  <c r="F90" i="81"/>
  <c r="G90" i="81"/>
  <c r="H90" i="81"/>
  <c r="I90" i="81"/>
  <c r="C90" i="81"/>
  <c r="C64" i="81"/>
  <c r="D88" i="80"/>
  <c r="C113" i="80" l="1"/>
  <c r="C57" i="80" s="1"/>
  <c r="C100" i="80" l="1"/>
  <c r="G82" i="20" l="1"/>
  <c r="E71" i="84"/>
  <c r="C33" i="79"/>
  <c r="C70" i="79"/>
  <c r="C33" i="82"/>
  <c r="C10" i="78"/>
  <c r="AD41" i="48"/>
  <c r="AC64" i="48"/>
  <c r="AE31" i="48"/>
  <c r="AE52" i="48"/>
  <c r="AE29" i="48"/>
  <c r="AE26" i="48"/>
  <c r="AE22" i="48"/>
  <c r="H49" i="37"/>
  <c r="H47" i="37" s="1"/>
  <c r="H45" i="37"/>
  <c r="H44" i="37"/>
  <c r="H42" i="37"/>
  <c r="H39" i="37"/>
  <c r="H38" i="37"/>
  <c r="H37" i="37"/>
  <c r="H36" i="37"/>
  <c r="H25" i="37"/>
  <c r="H23" i="37"/>
  <c r="H22" i="37"/>
  <c r="H46" i="37" s="1"/>
  <c r="H51" i="37" s="1"/>
  <c r="H91" i="37" s="1"/>
  <c r="G49" i="37"/>
  <c r="G47" i="37" s="1"/>
  <c r="G45" i="37"/>
  <c r="G44" i="37"/>
  <c r="G42" i="37"/>
  <c r="G39" i="37"/>
  <c r="G38" i="37"/>
  <c r="G37" i="37"/>
  <c r="G36" i="37"/>
  <c r="G25" i="37"/>
  <c r="G23" i="37"/>
  <c r="G22" i="37" s="1"/>
  <c r="G46" i="37" s="1"/>
  <c r="G51" i="37" s="1"/>
  <c r="G91" i="37" s="1"/>
  <c r="F66" i="5" l="1"/>
  <c r="F67" i="5" s="1"/>
  <c r="F23" i="5"/>
  <c r="E34" i="50"/>
  <c r="E72" i="50"/>
  <c r="F34" i="50"/>
  <c r="F72" i="50"/>
  <c r="E32" i="50"/>
  <c r="E25" i="50"/>
  <c r="F32" i="50"/>
  <c r="F31" i="50"/>
  <c r="E31" i="50"/>
  <c r="E12" i="75"/>
  <c r="E10" i="75"/>
  <c r="D52" i="5"/>
  <c r="D42" i="5"/>
  <c r="D39" i="5"/>
  <c r="D32" i="5"/>
  <c r="D30" i="5"/>
  <c r="D22" i="5"/>
  <c r="E66" i="5"/>
  <c r="E52" i="5"/>
  <c r="E50" i="5"/>
  <c r="E42" i="5"/>
  <c r="E39" i="5"/>
  <c r="E32" i="5"/>
  <c r="E30" i="5"/>
  <c r="C30" i="13"/>
  <c r="D10" i="64"/>
  <c r="H13" i="63"/>
  <c r="E17" i="63"/>
  <c r="D17" i="63"/>
  <c r="D14" i="25"/>
  <c r="D10" i="25"/>
  <c r="D35" i="23"/>
  <c r="D39" i="23"/>
  <c r="L11" i="23"/>
  <c r="L12" i="23"/>
  <c r="L13" i="23"/>
  <c r="H12" i="9"/>
  <c r="C11" i="26"/>
  <c r="C74" i="70"/>
  <c r="E13" i="54"/>
  <c r="E9" i="54"/>
  <c r="F29" i="5" l="1"/>
  <c r="F43" i="5" s="1"/>
  <c r="F48" i="5"/>
  <c r="F59" i="5" s="1"/>
  <c r="F68" i="5" s="1"/>
  <c r="AD50" i="48"/>
  <c r="F69" i="5" l="1"/>
  <c r="E47" i="48"/>
  <c r="F59" i="50"/>
  <c r="D10" i="90" l="1"/>
  <c r="D21" i="45"/>
  <c r="C16" i="91" l="1"/>
  <c r="C10" i="90"/>
  <c r="D15" i="89"/>
  <c r="C50" i="89"/>
  <c r="C9" i="76" l="1"/>
  <c r="C21" i="45"/>
  <c r="C12" i="73"/>
  <c r="D12" i="73"/>
  <c r="C15" i="46"/>
  <c r="D15" i="46"/>
  <c r="C26" i="45"/>
  <c r="C16" i="45"/>
  <c r="C15" i="52"/>
  <c r="D15" i="52"/>
  <c r="C23" i="44"/>
  <c r="D23" i="44"/>
  <c r="C15" i="43"/>
  <c r="D15" i="43"/>
  <c r="D9" i="38"/>
  <c r="C9" i="38"/>
  <c r="C23" i="38" s="1"/>
  <c r="E13" i="7"/>
  <c r="H13" i="7"/>
  <c r="E48" i="89" l="1"/>
  <c r="D48" i="89"/>
  <c r="C48" i="89"/>
  <c r="F47" i="89"/>
  <c r="B47" i="89"/>
  <c r="F46" i="89"/>
  <c r="B46" i="89"/>
  <c r="F45" i="89"/>
  <c r="B45" i="89"/>
  <c r="F44" i="89"/>
  <c r="B44" i="89"/>
  <c r="F43" i="89"/>
  <c r="F48" i="89" s="1"/>
  <c r="B43" i="89"/>
  <c r="F40" i="89"/>
  <c r="E39" i="89"/>
  <c r="E41" i="89" s="1"/>
  <c r="E49" i="89" s="1"/>
  <c r="C39" i="89"/>
  <c r="C41" i="89" s="1"/>
  <c r="F38" i="89"/>
  <c r="F37" i="89"/>
  <c r="F36" i="89"/>
  <c r="F35" i="89"/>
  <c r="A35" i="89"/>
  <c r="A36" i="89" s="1"/>
  <c r="A37" i="89" s="1"/>
  <c r="A38" i="89" s="1"/>
  <c r="A39" i="89" s="1"/>
  <c r="A40" i="89" s="1"/>
  <c r="A41" i="89" s="1"/>
  <c r="A43" i="89" s="1"/>
  <c r="A44" i="89" s="1"/>
  <c r="A45" i="89" s="1"/>
  <c r="A46" i="89" s="1"/>
  <c r="A47" i="89" s="1"/>
  <c r="A48" i="89" s="1"/>
  <c r="A49" i="89" s="1"/>
  <c r="A50" i="89" s="1"/>
  <c r="A51" i="89" s="1"/>
  <c r="F34" i="89"/>
  <c r="E24" i="89"/>
  <c r="D24" i="89"/>
  <c r="C24" i="89"/>
  <c r="F23" i="89"/>
  <c r="B23" i="89"/>
  <c r="F22" i="89"/>
  <c r="B22" i="89"/>
  <c r="F21" i="89"/>
  <c r="B21" i="89"/>
  <c r="F20" i="89"/>
  <c r="B20" i="89"/>
  <c r="F19" i="89"/>
  <c r="F24" i="89" s="1"/>
  <c r="B19" i="89"/>
  <c r="F16" i="89"/>
  <c r="E15" i="89"/>
  <c r="E17" i="89" s="1"/>
  <c r="E25" i="89" s="1"/>
  <c r="E26" i="89" s="1"/>
  <c r="A11" i="89"/>
  <c r="A12" i="89" s="1"/>
  <c r="A13" i="89" s="1"/>
  <c r="A14" i="89" s="1"/>
  <c r="A15" i="89" s="1"/>
  <c r="A16" i="89" s="1"/>
  <c r="A17" i="89" s="1"/>
  <c r="A19" i="89" s="1"/>
  <c r="A20" i="89" s="1"/>
  <c r="A21" i="89" s="1"/>
  <c r="A22" i="89" s="1"/>
  <c r="A23" i="89" s="1"/>
  <c r="A24" i="89" s="1"/>
  <c r="A25" i="89" s="1"/>
  <c r="A26" i="89" s="1"/>
  <c r="A27" i="89" s="1"/>
  <c r="C15" i="89"/>
  <c r="C17" i="89" s="1"/>
  <c r="D11" i="91"/>
  <c r="C11" i="91"/>
  <c r="D9" i="90"/>
  <c r="D7" i="90"/>
  <c r="D7" i="91" s="1"/>
  <c r="C7" i="90"/>
  <c r="C7" i="91" s="1"/>
  <c r="D17" i="89" l="1"/>
  <c r="D25" i="89" s="1"/>
  <c r="D26" i="89" s="1"/>
  <c r="F11" i="89"/>
  <c r="F12" i="89"/>
  <c r="F13" i="89"/>
  <c r="F14" i="89"/>
  <c r="D39" i="89"/>
  <c r="D41" i="89" s="1"/>
  <c r="D49" i="89" s="1"/>
  <c r="D50" i="89" s="1"/>
  <c r="F39" i="89"/>
  <c r="F50" i="89"/>
  <c r="C49" i="89"/>
  <c r="F49" i="89" s="1"/>
  <c r="C25" i="89"/>
  <c r="C26" i="89" s="1"/>
  <c r="F26" i="89" s="1"/>
  <c r="F10" i="89"/>
  <c r="D12" i="90"/>
  <c r="D14" i="90" l="1"/>
  <c r="F49" i="37"/>
  <c r="F41" i="89"/>
  <c r="F15" i="89"/>
  <c r="F17" i="89"/>
  <c r="F25" i="89" s="1"/>
  <c r="F19" i="25"/>
  <c r="C179" i="81" s="1"/>
  <c r="C58" i="81"/>
  <c r="C173" i="81"/>
  <c r="C49" i="82"/>
  <c r="F69" i="50" l="1"/>
  <c r="A12" i="88" l="1"/>
  <c r="A13" i="88" s="1"/>
  <c r="A14" i="88" s="1"/>
  <c r="A15" i="88" s="1"/>
  <c r="A16" i="88" s="1"/>
  <c r="A17" i="88" s="1"/>
  <c r="A18" i="88" s="1"/>
  <c r="A19" i="88" s="1"/>
  <c r="A20" i="88" s="1"/>
  <c r="A11" i="88"/>
  <c r="E83" i="84"/>
  <c r="D77" i="83"/>
  <c r="D115" i="81"/>
  <c r="E115" i="81"/>
  <c r="F115" i="81"/>
  <c r="G115" i="81"/>
  <c r="H115" i="81"/>
  <c r="C115" i="81"/>
  <c r="I115" i="81" l="1"/>
  <c r="D14" i="76"/>
  <c r="C14" i="76"/>
  <c r="AC22" i="48"/>
  <c r="D137" i="83" l="1"/>
  <c r="D14" i="83"/>
  <c r="C152" i="81" l="1"/>
  <c r="C56" i="81"/>
  <c r="C37" i="81"/>
  <c r="C111" i="80"/>
  <c r="C55" i="80"/>
  <c r="G87" i="78" l="1"/>
  <c r="G42" i="78"/>
  <c r="G164" i="84" l="1"/>
  <c r="E164" i="84"/>
  <c r="E153" i="84"/>
  <c r="G153" i="84" s="1"/>
  <c r="E141" i="84"/>
  <c r="G141" i="84" s="1"/>
  <c r="G123" i="84"/>
  <c r="E123" i="84"/>
  <c r="G102" i="84"/>
  <c r="D102" i="84"/>
  <c r="G83" i="84"/>
  <c r="E72" i="84"/>
  <c r="G72" i="84" s="1"/>
  <c r="E60" i="84"/>
  <c r="G60" i="84" s="1"/>
  <c r="E42" i="84"/>
  <c r="D21" i="84"/>
  <c r="D200" i="83"/>
  <c r="AE38" i="48" l="1"/>
  <c r="E50" i="48"/>
  <c r="H27" i="63"/>
  <c r="C19" i="25"/>
  <c r="C126" i="81" l="1"/>
  <c r="A64" i="86"/>
  <c r="J63" i="86"/>
  <c r="J62" i="86"/>
  <c r="J61" i="86"/>
  <c r="J60" i="86"/>
  <c r="J59" i="86"/>
  <c r="J58" i="86"/>
  <c r="J57" i="86"/>
  <c r="J56" i="86"/>
  <c r="A33" i="86"/>
  <c r="J32" i="86"/>
  <c r="J55" i="86"/>
  <c r="D9" i="87" s="1"/>
  <c r="I54" i="86"/>
  <c r="H54" i="86"/>
  <c r="F54" i="86"/>
  <c r="E54" i="86"/>
  <c r="D54" i="86"/>
  <c r="C54" i="86"/>
  <c r="J53" i="86"/>
  <c r="J52" i="86"/>
  <c r="J51" i="86"/>
  <c r="J50" i="86"/>
  <c r="J49" i="86"/>
  <c r="J48" i="86"/>
  <c r="J47" i="86"/>
  <c r="J46" i="86"/>
  <c r="J45" i="86"/>
  <c r="J44" i="86"/>
  <c r="J43" i="86"/>
  <c r="J42" i="86"/>
  <c r="J41" i="86"/>
  <c r="J39" i="86" s="1"/>
  <c r="I39" i="86"/>
  <c r="H39" i="86"/>
  <c r="G39" i="86"/>
  <c r="F39" i="86"/>
  <c r="E39" i="86"/>
  <c r="D39" i="86"/>
  <c r="C39" i="86"/>
  <c r="J31" i="86"/>
  <c r="J30" i="86"/>
  <c r="J29" i="86"/>
  <c r="J28" i="86"/>
  <c r="J27" i="86"/>
  <c r="J26" i="86"/>
  <c r="J25" i="86"/>
  <c r="J24" i="86"/>
  <c r="C9" i="87" s="1"/>
  <c r="I23" i="86"/>
  <c r="H23" i="86"/>
  <c r="F23" i="86"/>
  <c r="E23" i="86"/>
  <c r="D23" i="86"/>
  <c r="J22" i="86"/>
  <c r="J21" i="86"/>
  <c r="J20" i="86"/>
  <c r="J19" i="86"/>
  <c r="J18" i="86"/>
  <c r="J17" i="86"/>
  <c r="J16" i="86"/>
  <c r="J15" i="86"/>
  <c r="J14" i="86"/>
  <c r="J13" i="86"/>
  <c r="J12" i="86"/>
  <c r="J11" i="86"/>
  <c r="J10" i="86"/>
  <c r="I9" i="86"/>
  <c r="H9" i="86"/>
  <c r="G9" i="86"/>
  <c r="F9" i="86"/>
  <c r="E9" i="86"/>
  <c r="D9" i="86"/>
  <c r="C9" i="86"/>
  <c r="A83" i="20"/>
  <c r="A43" i="20"/>
  <c r="F164" i="84"/>
  <c r="F163" i="84"/>
  <c r="F162" i="84"/>
  <c r="F161" i="84"/>
  <c r="F160" i="84"/>
  <c r="F159" i="84"/>
  <c r="F158" i="84"/>
  <c r="F157" i="84"/>
  <c r="F156" i="84"/>
  <c r="F155" i="84"/>
  <c r="F154" i="84"/>
  <c r="F153" i="84"/>
  <c r="G152" i="84"/>
  <c r="G151" i="84" s="1"/>
  <c r="D151" i="84"/>
  <c r="C151" i="84"/>
  <c r="F150" i="84"/>
  <c r="F149" i="84"/>
  <c r="F148" i="84"/>
  <c r="G147" i="84"/>
  <c r="E147" i="84"/>
  <c r="D147" i="84"/>
  <c r="F147" i="84" s="1"/>
  <c r="C147" i="84"/>
  <c r="F146" i="84"/>
  <c r="F145" i="84"/>
  <c r="F144" i="84"/>
  <c r="F143" i="84"/>
  <c r="F142" i="84"/>
  <c r="F141" i="84"/>
  <c r="F140" i="84"/>
  <c r="G139" i="84"/>
  <c r="E139" i="84"/>
  <c r="D139" i="84"/>
  <c r="C139" i="84"/>
  <c r="F138" i="84"/>
  <c r="F137" i="84"/>
  <c r="F136" i="84"/>
  <c r="F134" i="84" s="1"/>
  <c r="F135" i="84"/>
  <c r="G134" i="84"/>
  <c r="E134" i="84"/>
  <c r="D134" i="84"/>
  <c r="C134" i="84"/>
  <c r="D133" i="84"/>
  <c r="C133" i="84"/>
  <c r="D132" i="84"/>
  <c r="C132" i="84"/>
  <c r="F131" i="84"/>
  <c r="F130" i="84"/>
  <c r="F129" i="84"/>
  <c r="G127" i="84"/>
  <c r="E127" i="84"/>
  <c r="F127" i="84" s="1"/>
  <c r="F126" i="84"/>
  <c r="F125" i="84"/>
  <c r="F124" i="84"/>
  <c r="F123" i="84"/>
  <c r="F122" i="84"/>
  <c r="D121" i="84"/>
  <c r="C121" i="84"/>
  <c r="F120" i="84"/>
  <c r="F119" i="84"/>
  <c r="F118" i="84"/>
  <c r="F117" i="84"/>
  <c r="F116" i="84"/>
  <c r="F115" i="84"/>
  <c r="F114" i="84"/>
  <c r="F113" i="84"/>
  <c r="G112" i="84"/>
  <c r="E112" i="84"/>
  <c r="D112" i="84"/>
  <c r="C112" i="84"/>
  <c r="F111" i="84"/>
  <c r="F110" i="84"/>
  <c r="F109" i="84"/>
  <c r="F108" i="84"/>
  <c r="F107" i="84"/>
  <c r="F106" i="84"/>
  <c r="F105" i="84"/>
  <c r="F104" i="84"/>
  <c r="F103" i="84"/>
  <c r="F102" i="84"/>
  <c r="F101" i="84"/>
  <c r="G100" i="84"/>
  <c r="E100" i="84"/>
  <c r="D100" i="84"/>
  <c r="D99" i="84" s="1"/>
  <c r="C100" i="84"/>
  <c r="C99" i="84"/>
  <c r="F98" i="84"/>
  <c r="F97" i="84"/>
  <c r="F95" i="84"/>
  <c r="F94" i="84"/>
  <c r="F93" i="84"/>
  <c r="E92" i="84"/>
  <c r="D92" i="84"/>
  <c r="C70" i="84"/>
  <c r="F83" i="84"/>
  <c r="F82" i="84"/>
  <c r="F81" i="84"/>
  <c r="F80" i="84"/>
  <c r="F79" i="84"/>
  <c r="F78" i="84"/>
  <c r="F77" i="84"/>
  <c r="F76" i="84"/>
  <c r="F75" i="84"/>
  <c r="F74" i="84"/>
  <c r="F73" i="84"/>
  <c r="F72" i="84"/>
  <c r="G71" i="84"/>
  <c r="G70" i="84" s="1"/>
  <c r="D70" i="84"/>
  <c r="F69" i="84"/>
  <c r="F68" i="84"/>
  <c r="F67" i="84"/>
  <c r="G66" i="84"/>
  <c r="E66" i="84"/>
  <c r="D66" i="84"/>
  <c r="F66" i="84" s="1"/>
  <c r="C66" i="84"/>
  <c r="F65" i="84"/>
  <c r="F64" i="84"/>
  <c r="F63" i="84"/>
  <c r="F62" i="84"/>
  <c r="F61" i="84"/>
  <c r="F60" i="84"/>
  <c r="F59" i="84"/>
  <c r="G58" i="84"/>
  <c r="E58" i="84"/>
  <c r="D58" i="84"/>
  <c r="C58" i="84"/>
  <c r="F57" i="84"/>
  <c r="F56" i="84"/>
  <c r="F55" i="84"/>
  <c r="F53" i="84" s="1"/>
  <c r="F54" i="84"/>
  <c r="G53" i="84"/>
  <c r="E53" i="84"/>
  <c r="D53" i="84"/>
  <c r="C53" i="84"/>
  <c r="C52" i="84" s="1"/>
  <c r="F50" i="84"/>
  <c r="F49" i="84"/>
  <c r="F48" i="84"/>
  <c r="F46" i="84"/>
  <c r="F45" i="84"/>
  <c r="F44" i="84"/>
  <c r="F43" i="84"/>
  <c r="F42" i="84"/>
  <c r="F41" i="84"/>
  <c r="D40" i="84"/>
  <c r="C40" i="84"/>
  <c r="F39" i="84"/>
  <c r="F38" i="84"/>
  <c r="F37" i="84"/>
  <c r="F36" i="84"/>
  <c r="F35" i="84"/>
  <c r="F34" i="84"/>
  <c r="F33" i="84"/>
  <c r="F32" i="84"/>
  <c r="G31" i="84"/>
  <c r="E31" i="84"/>
  <c r="D31" i="84"/>
  <c r="C31" i="84"/>
  <c r="F31" i="84" s="1"/>
  <c r="F30" i="84"/>
  <c r="F29" i="84"/>
  <c r="F28" i="84"/>
  <c r="F27" i="84"/>
  <c r="F26" i="84"/>
  <c r="F25" i="84"/>
  <c r="F24" i="84"/>
  <c r="F23" i="84"/>
  <c r="F22" i="84"/>
  <c r="F21" i="84"/>
  <c r="F20" i="84"/>
  <c r="E19" i="84"/>
  <c r="C19" i="84"/>
  <c r="F17" i="84"/>
  <c r="F16" i="84"/>
  <c r="F14" i="84"/>
  <c r="F13" i="84"/>
  <c r="F12" i="84"/>
  <c r="E11" i="84"/>
  <c r="D11" i="84"/>
  <c r="F248" i="83"/>
  <c r="F247" i="83"/>
  <c r="F246" i="83"/>
  <c r="F245" i="83"/>
  <c r="F244" i="83"/>
  <c r="F243" i="83"/>
  <c r="F242" i="83"/>
  <c r="F241" i="83"/>
  <c r="F240" i="83"/>
  <c r="E239" i="83"/>
  <c r="D239" i="83"/>
  <c r="C239" i="83"/>
  <c r="F238" i="83"/>
  <c r="F237" i="83"/>
  <c r="F236" i="83"/>
  <c r="F235" i="83"/>
  <c r="F234" i="83"/>
  <c r="F233" i="83"/>
  <c r="F232" i="83"/>
  <c r="F231" i="83"/>
  <c r="F230" i="83"/>
  <c r="E229" i="83"/>
  <c r="D229" i="83"/>
  <c r="C229" i="83"/>
  <c r="F228" i="83"/>
  <c r="F227" i="83"/>
  <c r="F226" i="83"/>
  <c r="F225" i="83"/>
  <c r="F224" i="83"/>
  <c r="E223" i="83"/>
  <c r="D223" i="83"/>
  <c r="C223" i="83"/>
  <c r="F222" i="83"/>
  <c r="F221" i="83"/>
  <c r="F220" i="83"/>
  <c r="F219" i="83"/>
  <c r="F218" i="83"/>
  <c r="E217" i="83"/>
  <c r="D217" i="83"/>
  <c r="C217" i="83"/>
  <c r="F216" i="83"/>
  <c r="F215" i="83"/>
  <c r="F214" i="83"/>
  <c r="F213" i="83"/>
  <c r="F212" i="83"/>
  <c r="E211" i="83"/>
  <c r="D211" i="83"/>
  <c r="C211" i="83"/>
  <c r="F210" i="83"/>
  <c r="F209" i="83"/>
  <c r="F208" i="83"/>
  <c r="F207" i="83"/>
  <c r="F206" i="83"/>
  <c r="E205" i="83"/>
  <c r="D205" i="83"/>
  <c r="D204" i="83" s="1"/>
  <c r="D203" i="83" s="1"/>
  <c r="D202" i="83" s="1"/>
  <c r="C205" i="83"/>
  <c r="E204" i="83"/>
  <c r="E203" i="83" s="1"/>
  <c r="E202" i="83" s="1"/>
  <c r="C204" i="83"/>
  <c r="F201" i="83"/>
  <c r="E200" i="83"/>
  <c r="C200" i="83"/>
  <c r="F200" i="83" s="1"/>
  <c r="F199" i="83"/>
  <c r="F198" i="83"/>
  <c r="F197" i="83"/>
  <c r="E196" i="83"/>
  <c r="D196" i="83"/>
  <c r="C196" i="83"/>
  <c r="F196" i="83" s="1"/>
  <c r="F195" i="83"/>
  <c r="F194" i="83"/>
  <c r="F193" i="83"/>
  <c r="F192" i="83"/>
  <c r="F191" i="83"/>
  <c r="F190" i="83"/>
  <c r="E189" i="83"/>
  <c r="D189" i="83"/>
  <c r="C189" i="83"/>
  <c r="F188" i="83"/>
  <c r="F187" i="83"/>
  <c r="F186" i="83"/>
  <c r="F185" i="83"/>
  <c r="F184" i="83"/>
  <c r="E183" i="83"/>
  <c r="D183" i="83"/>
  <c r="F183" i="83" s="1"/>
  <c r="C183" i="83"/>
  <c r="E182" i="83"/>
  <c r="C182" i="83"/>
  <c r="F181" i="83"/>
  <c r="F180" i="83"/>
  <c r="F179" i="83"/>
  <c r="F178" i="83"/>
  <c r="F177" i="83"/>
  <c r="E176" i="83"/>
  <c r="D176" i="83"/>
  <c r="C176" i="83"/>
  <c r="F176" i="83" s="1"/>
  <c r="F175" i="83"/>
  <c r="F174" i="83"/>
  <c r="F173" i="83"/>
  <c r="F172" i="83"/>
  <c r="F171" i="83"/>
  <c r="F170" i="83"/>
  <c r="F169" i="83"/>
  <c r="F168" i="83"/>
  <c r="F167" i="83"/>
  <c r="E166" i="83"/>
  <c r="D166" i="83"/>
  <c r="C166" i="83"/>
  <c r="F166" i="83" s="1"/>
  <c r="F165" i="83"/>
  <c r="F164" i="83"/>
  <c r="F163" i="83"/>
  <c r="F162" i="83"/>
  <c r="F161" i="83"/>
  <c r="E160" i="83"/>
  <c r="D160" i="83"/>
  <c r="C160" i="83"/>
  <c r="F160" i="83" s="1"/>
  <c r="F159" i="83"/>
  <c r="F158" i="83"/>
  <c r="F157" i="83"/>
  <c r="F156" i="83"/>
  <c r="F155" i="83"/>
  <c r="E154" i="83"/>
  <c r="D154" i="83"/>
  <c r="C154" i="83"/>
  <c r="F154" i="83" s="1"/>
  <c r="F153" i="83"/>
  <c r="F152" i="83"/>
  <c r="F151" i="83"/>
  <c r="F150" i="83"/>
  <c r="F149" i="83"/>
  <c r="E148" i="83"/>
  <c r="D148" i="83"/>
  <c r="C148" i="83"/>
  <c r="F148" i="83" s="1"/>
  <c r="F147" i="83"/>
  <c r="F146" i="83"/>
  <c r="F145" i="83"/>
  <c r="F144" i="83"/>
  <c r="F143" i="83"/>
  <c r="E142" i="83"/>
  <c r="E141" i="83" s="1"/>
  <c r="E136" i="83" s="1"/>
  <c r="E135" i="83" s="1"/>
  <c r="E134" i="83" s="1"/>
  <c r="E133" i="83" s="1"/>
  <c r="D142" i="83"/>
  <c r="C142" i="83"/>
  <c r="F142" i="83" s="1"/>
  <c r="D141" i="83"/>
  <c r="F140" i="83"/>
  <c r="F139" i="83"/>
  <c r="F138" i="83"/>
  <c r="F137" i="83"/>
  <c r="F125" i="83"/>
  <c r="F124" i="83"/>
  <c r="F123" i="83"/>
  <c r="F122" i="83"/>
  <c r="F121" i="83"/>
  <c r="F120" i="83"/>
  <c r="F119" i="83"/>
  <c r="F118" i="83"/>
  <c r="F117" i="83"/>
  <c r="E116" i="83"/>
  <c r="D116" i="83"/>
  <c r="C116" i="83"/>
  <c r="F115" i="83"/>
  <c r="F114" i="83"/>
  <c r="F113" i="83"/>
  <c r="F112" i="83"/>
  <c r="F111" i="83"/>
  <c r="F110" i="83"/>
  <c r="F109" i="83"/>
  <c r="F108" i="83"/>
  <c r="F107" i="83"/>
  <c r="E106" i="83"/>
  <c r="D106" i="83"/>
  <c r="C106" i="83"/>
  <c r="F106" i="83" s="1"/>
  <c r="F105" i="83"/>
  <c r="F104" i="83"/>
  <c r="F103" i="83"/>
  <c r="F102" i="83"/>
  <c r="F101" i="83"/>
  <c r="E100" i="83"/>
  <c r="D100" i="83"/>
  <c r="C100" i="83"/>
  <c r="F99" i="83"/>
  <c r="F98" i="83"/>
  <c r="F97" i="83"/>
  <c r="F96" i="83"/>
  <c r="F95" i="83"/>
  <c r="E94" i="83"/>
  <c r="D94" i="83"/>
  <c r="C94" i="83"/>
  <c r="F94" i="83" s="1"/>
  <c r="F93" i="83"/>
  <c r="F92" i="83"/>
  <c r="F91" i="83"/>
  <c r="F90" i="83"/>
  <c r="F89" i="83"/>
  <c r="E88" i="83"/>
  <c r="D88" i="83"/>
  <c r="C88" i="83"/>
  <c r="F87" i="83"/>
  <c r="F86" i="83"/>
  <c r="F85" i="83"/>
  <c r="F84" i="83"/>
  <c r="F83" i="83"/>
  <c r="E82" i="83"/>
  <c r="E81" i="83" s="1"/>
  <c r="E80" i="83" s="1"/>
  <c r="E79" i="83" s="1"/>
  <c r="D82" i="83"/>
  <c r="C82" i="83"/>
  <c r="F82" i="83" s="1"/>
  <c r="C81" i="83"/>
  <c r="C80" i="83"/>
  <c r="C79" i="83"/>
  <c r="F78" i="83"/>
  <c r="E77" i="83"/>
  <c r="F77" i="83" s="1"/>
  <c r="C77" i="83"/>
  <c r="F76" i="83"/>
  <c r="F75" i="83"/>
  <c r="F74" i="83"/>
  <c r="E73" i="83"/>
  <c r="D73" i="83"/>
  <c r="C73" i="83"/>
  <c r="F73" i="83" s="1"/>
  <c r="F72" i="83"/>
  <c r="F71" i="83"/>
  <c r="F70" i="83"/>
  <c r="F69" i="83"/>
  <c r="F68" i="83"/>
  <c r="F67" i="83"/>
  <c r="E66" i="83"/>
  <c r="D66" i="83"/>
  <c r="C66" i="83"/>
  <c r="F65" i="83"/>
  <c r="F64" i="83"/>
  <c r="F63" i="83"/>
  <c r="F62" i="83"/>
  <c r="F61" i="83"/>
  <c r="E60" i="83"/>
  <c r="D60" i="83"/>
  <c r="F60" i="83" s="1"/>
  <c r="C60" i="83"/>
  <c r="D59" i="83"/>
  <c r="F58" i="83"/>
  <c r="F57" i="83"/>
  <c r="F56" i="83"/>
  <c r="F55" i="83"/>
  <c r="F54" i="83"/>
  <c r="E53" i="83"/>
  <c r="D53" i="83"/>
  <c r="C53" i="83"/>
  <c r="F53" i="83" s="1"/>
  <c r="F52" i="83"/>
  <c r="F51" i="83"/>
  <c r="F50" i="83"/>
  <c r="F49" i="83"/>
  <c r="F48" i="83"/>
  <c r="F47" i="83"/>
  <c r="F46" i="83"/>
  <c r="F45" i="83"/>
  <c r="F44" i="83"/>
  <c r="E43" i="83"/>
  <c r="D43" i="83"/>
  <c r="C43" i="83"/>
  <c r="F42" i="83"/>
  <c r="F41" i="83"/>
  <c r="F40" i="83"/>
  <c r="F39" i="83"/>
  <c r="F38" i="83"/>
  <c r="E37" i="83"/>
  <c r="D37" i="83"/>
  <c r="C37" i="83"/>
  <c r="F37" i="83" s="1"/>
  <c r="F36" i="83"/>
  <c r="F35" i="83"/>
  <c r="F34" i="83"/>
  <c r="F33" i="83"/>
  <c r="F32" i="83"/>
  <c r="E31" i="83"/>
  <c r="D31" i="83"/>
  <c r="C31" i="83"/>
  <c r="F30" i="83"/>
  <c r="F29" i="83"/>
  <c r="F28" i="83"/>
  <c r="F27" i="83"/>
  <c r="F26" i="83"/>
  <c r="E25" i="83"/>
  <c r="D25" i="83"/>
  <c r="C25" i="83"/>
  <c r="F25" i="83" s="1"/>
  <c r="F24" i="83"/>
  <c r="F23" i="83"/>
  <c r="F22" i="83"/>
  <c r="F21" i="83"/>
  <c r="F20" i="83"/>
  <c r="E19" i="83"/>
  <c r="E18" i="83" s="1"/>
  <c r="E13" i="83" s="1"/>
  <c r="E12" i="83" s="1"/>
  <c r="D19" i="83"/>
  <c r="C19" i="83"/>
  <c r="F19" i="83" s="1"/>
  <c r="D18" i="83"/>
  <c r="D13" i="83" s="1"/>
  <c r="D12" i="83" s="1"/>
  <c r="F17" i="83"/>
  <c r="F16" i="83"/>
  <c r="F15" i="83"/>
  <c r="F14" i="83"/>
  <c r="G73" i="82"/>
  <c r="G71" i="82"/>
  <c r="C70" i="82"/>
  <c r="G70" i="82" s="1"/>
  <c r="G69" i="82"/>
  <c r="F68" i="82"/>
  <c r="E68" i="82"/>
  <c r="D68" i="82"/>
  <c r="G67" i="82"/>
  <c r="G66" i="82"/>
  <c r="F65" i="82"/>
  <c r="E65" i="82"/>
  <c r="D65" i="82"/>
  <c r="C65" i="82"/>
  <c r="G61" i="82"/>
  <c r="G60" i="82"/>
  <c r="G59" i="82"/>
  <c r="G58" i="82"/>
  <c r="G56" i="82"/>
  <c r="C55" i="82"/>
  <c r="G55" i="82" s="1"/>
  <c r="F54" i="82"/>
  <c r="E54" i="82"/>
  <c r="D54" i="82"/>
  <c r="G53" i="82"/>
  <c r="G52" i="82"/>
  <c r="F51" i="82"/>
  <c r="E51" i="82"/>
  <c r="D51" i="82"/>
  <c r="C51" i="82"/>
  <c r="G50" i="82"/>
  <c r="G49" i="82"/>
  <c r="F48" i="82"/>
  <c r="F63" i="82" s="1"/>
  <c r="E48" i="82"/>
  <c r="D48" i="82"/>
  <c r="D63" i="82" s="1"/>
  <c r="C48" i="82"/>
  <c r="A48" i="82"/>
  <c r="A49" i="82" s="1"/>
  <c r="A50" i="82" s="1"/>
  <c r="A51" i="82" s="1"/>
  <c r="A52" i="82" s="1"/>
  <c r="A53" i="82" s="1"/>
  <c r="A54" i="82" s="1"/>
  <c r="A55" i="82" s="1"/>
  <c r="A56" i="82" s="1"/>
  <c r="A57" i="82" s="1"/>
  <c r="A58" i="82" s="1"/>
  <c r="A59" i="82" s="1"/>
  <c r="A60" i="82" s="1"/>
  <c r="A61" i="82" s="1"/>
  <c r="A62" i="82" s="1"/>
  <c r="A63" i="82" s="1"/>
  <c r="A65" i="82" s="1"/>
  <c r="A66" i="82" s="1"/>
  <c r="A67" i="82" s="1"/>
  <c r="A68" i="82" s="1"/>
  <c r="A69" i="82" s="1"/>
  <c r="A70" i="82" s="1"/>
  <c r="A71" i="82" s="1"/>
  <c r="A72" i="82" s="1"/>
  <c r="A73" i="82" s="1"/>
  <c r="A74" i="82" s="1"/>
  <c r="A75" i="82" s="1"/>
  <c r="A76" i="82" s="1"/>
  <c r="A77" i="82" s="1"/>
  <c r="C47" i="82"/>
  <c r="G47" i="82" s="1"/>
  <c r="G36" i="82"/>
  <c r="G34" i="82"/>
  <c r="G32" i="82"/>
  <c r="F31" i="82"/>
  <c r="E31" i="82"/>
  <c r="D31" i="82"/>
  <c r="G30" i="82"/>
  <c r="G29" i="82"/>
  <c r="F28" i="82"/>
  <c r="E28" i="82"/>
  <c r="D28" i="82"/>
  <c r="C28" i="82"/>
  <c r="G24" i="82"/>
  <c r="G23" i="82"/>
  <c r="G22" i="82"/>
  <c r="G21" i="82"/>
  <c r="C20" i="82"/>
  <c r="G20" i="82" s="1"/>
  <c r="G19" i="82"/>
  <c r="C18" i="82"/>
  <c r="G18" i="82" s="1"/>
  <c r="G17" i="82" s="1"/>
  <c r="F17" i="82"/>
  <c r="E17" i="82"/>
  <c r="D17" i="82"/>
  <c r="C17" i="82"/>
  <c r="G16" i="82"/>
  <c r="G15" i="82"/>
  <c r="G14" i="82" s="1"/>
  <c r="F14" i="82"/>
  <c r="E14" i="82"/>
  <c r="D14" i="82"/>
  <c r="C14" i="82"/>
  <c r="G13" i="82"/>
  <c r="C12" i="82"/>
  <c r="G12" i="82" s="1"/>
  <c r="F11" i="82"/>
  <c r="F26" i="82" s="1"/>
  <c r="E11" i="82"/>
  <c r="D11" i="82"/>
  <c r="D26" i="82" s="1"/>
  <c r="C11" i="82"/>
  <c r="A11" i="82"/>
  <c r="A12" i="82" s="1"/>
  <c r="A13" i="82" s="1"/>
  <c r="A14" i="82" s="1"/>
  <c r="A15" i="82" s="1"/>
  <c r="A16" i="82" s="1"/>
  <c r="A17" i="82" s="1"/>
  <c r="A18" i="82" s="1"/>
  <c r="A19" i="82" s="1"/>
  <c r="A20" i="82" s="1"/>
  <c r="A21" i="82" s="1"/>
  <c r="A22" i="82" s="1"/>
  <c r="A23" i="82" s="1"/>
  <c r="A24" i="82" s="1"/>
  <c r="A25" i="82" s="1"/>
  <c r="A26" i="82" s="1"/>
  <c r="A28" i="82" s="1"/>
  <c r="A29" i="82" s="1"/>
  <c r="A30" i="82" s="1"/>
  <c r="A31" i="82" s="1"/>
  <c r="A32" i="82" s="1"/>
  <c r="A33" i="82" s="1"/>
  <c r="A34" i="82" s="1"/>
  <c r="A35" i="82" s="1"/>
  <c r="A36" i="82" s="1"/>
  <c r="A37" i="82" s="1"/>
  <c r="A38" i="82" s="1"/>
  <c r="A39" i="82" s="1"/>
  <c r="A40" i="82" s="1"/>
  <c r="C10" i="82"/>
  <c r="J230" i="81"/>
  <c r="J229" i="81"/>
  <c r="J228" i="81"/>
  <c r="J227" i="81"/>
  <c r="J226" i="81"/>
  <c r="J225" i="81"/>
  <c r="J224" i="81"/>
  <c r="J223" i="81"/>
  <c r="J222" i="81"/>
  <c r="J221" i="81"/>
  <c r="J220" i="81"/>
  <c r="J219" i="81"/>
  <c r="J218" i="81"/>
  <c r="J217" i="81"/>
  <c r="J216" i="81"/>
  <c r="I215" i="81"/>
  <c r="H215" i="81"/>
  <c r="G215" i="81"/>
  <c r="F215" i="81"/>
  <c r="E215" i="81"/>
  <c r="D215" i="81"/>
  <c r="J214" i="81"/>
  <c r="J213" i="81"/>
  <c r="J212" i="81"/>
  <c r="I211" i="81"/>
  <c r="H211" i="81"/>
  <c r="G211" i="81"/>
  <c r="F211" i="81"/>
  <c r="E211" i="81"/>
  <c r="D211" i="81"/>
  <c r="C211" i="81"/>
  <c r="J210" i="81"/>
  <c r="J209" i="81"/>
  <c r="J208" i="81"/>
  <c r="J207" i="81"/>
  <c r="J206" i="81"/>
  <c r="J205" i="81"/>
  <c r="J203" i="81" s="1"/>
  <c r="J204" i="81"/>
  <c r="I203" i="81"/>
  <c r="H203" i="81"/>
  <c r="G203" i="81"/>
  <c r="F203" i="81"/>
  <c r="E203" i="81"/>
  <c r="D203" i="81"/>
  <c r="C203" i="81"/>
  <c r="J202" i="81"/>
  <c r="J201" i="81"/>
  <c r="J200" i="81"/>
  <c r="J199" i="81"/>
  <c r="J198" i="81" s="1"/>
  <c r="I198" i="81"/>
  <c r="H198" i="81"/>
  <c r="G198" i="81"/>
  <c r="F198" i="81"/>
  <c r="F197" i="81" s="1"/>
  <c r="E198" i="81"/>
  <c r="D198" i="81"/>
  <c r="C198" i="81"/>
  <c r="H197" i="81"/>
  <c r="J196" i="81"/>
  <c r="J195" i="81"/>
  <c r="J194" i="81"/>
  <c r="J193" i="81"/>
  <c r="J192" i="81"/>
  <c r="J191" i="81"/>
  <c r="J190" i="81"/>
  <c r="J189" i="81"/>
  <c r="I188" i="81"/>
  <c r="H188" i="81"/>
  <c r="G188" i="81"/>
  <c r="F188" i="81"/>
  <c r="E188" i="81"/>
  <c r="D188" i="81"/>
  <c r="C188" i="81"/>
  <c r="J187" i="81"/>
  <c r="J186" i="81"/>
  <c r="J185" i="81"/>
  <c r="J184" i="81"/>
  <c r="J183" i="81"/>
  <c r="I182" i="81"/>
  <c r="H182" i="81"/>
  <c r="G182" i="81"/>
  <c r="F182" i="81"/>
  <c r="E182" i="81"/>
  <c r="D182" i="81"/>
  <c r="C182" i="81"/>
  <c r="J177" i="81"/>
  <c r="J176" i="81"/>
  <c r="J175" i="81"/>
  <c r="J174" i="81"/>
  <c r="J173" i="81"/>
  <c r="J172" i="81"/>
  <c r="I171" i="81"/>
  <c r="H171" i="81"/>
  <c r="G171" i="81"/>
  <c r="F171" i="81"/>
  <c r="E171" i="81"/>
  <c r="D171" i="81"/>
  <c r="C171" i="81"/>
  <c r="J170" i="81"/>
  <c r="J169" i="81"/>
  <c r="J168" i="81"/>
  <c r="I167" i="81"/>
  <c r="H167" i="81"/>
  <c r="G167" i="81"/>
  <c r="J166" i="81"/>
  <c r="J165" i="81"/>
  <c r="J164" i="81"/>
  <c r="I163" i="81"/>
  <c r="H163" i="81"/>
  <c r="G163" i="81"/>
  <c r="F163" i="81"/>
  <c r="E163" i="81"/>
  <c r="E162" i="81" s="1"/>
  <c r="D163" i="81"/>
  <c r="C163" i="81"/>
  <c r="J163" i="81" s="1"/>
  <c r="D162" i="81"/>
  <c r="J161" i="81"/>
  <c r="J160" i="81"/>
  <c r="J159" i="81"/>
  <c r="J158" i="81"/>
  <c r="J157" i="81"/>
  <c r="J156" i="81"/>
  <c r="J153" i="81"/>
  <c r="J152" i="81"/>
  <c r="J151" i="81"/>
  <c r="E150" i="81"/>
  <c r="D150" i="81"/>
  <c r="C150" i="81"/>
  <c r="J148" i="81"/>
  <c r="J147" i="81"/>
  <c r="J146" i="81"/>
  <c r="J145" i="81"/>
  <c r="J144" i="81"/>
  <c r="J143" i="81" s="1"/>
  <c r="I143" i="81"/>
  <c r="H143" i="81"/>
  <c r="G143" i="81"/>
  <c r="F143" i="81"/>
  <c r="E143" i="81"/>
  <c r="D143" i="81"/>
  <c r="C143" i="81"/>
  <c r="J142" i="81"/>
  <c r="J141" i="81"/>
  <c r="J140" i="81"/>
  <c r="J139" i="81"/>
  <c r="J138" i="81"/>
  <c r="J137" i="81" s="1"/>
  <c r="I137" i="81"/>
  <c r="H137" i="81"/>
  <c r="G137" i="81"/>
  <c r="F137" i="81"/>
  <c r="E137" i="81"/>
  <c r="D137" i="81"/>
  <c r="C137" i="81"/>
  <c r="J136" i="81"/>
  <c r="J135" i="81"/>
  <c r="J134" i="81"/>
  <c r="J133" i="81"/>
  <c r="J132" i="81"/>
  <c r="J131" i="81"/>
  <c r="I130" i="81"/>
  <c r="I129" i="81" s="1"/>
  <c r="H130" i="81"/>
  <c r="G130" i="81"/>
  <c r="G129" i="81" s="1"/>
  <c r="F130" i="81"/>
  <c r="F129" i="81" s="1"/>
  <c r="E130" i="81"/>
  <c r="E129" i="81" s="1"/>
  <c r="D130" i="81"/>
  <c r="C130" i="81"/>
  <c r="C129" i="81" s="1"/>
  <c r="H129" i="81"/>
  <c r="D129" i="81"/>
  <c r="J128" i="81"/>
  <c r="J127" i="81"/>
  <c r="J126" i="81"/>
  <c r="A126" i="81"/>
  <c r="A127" i="81" s="1"/>
  <c r="A128" i="81" s="1"/>
  <c r="A129" i="81" s="1"/>
  <c r="A130" i="81" s="1"/>
  <c r="A131" i="81" s="1"/>
  <c r="A132" i="81" s="1"/>
  <c r="A133" i="81" s="1"/>
  <c r="A134" i="81" s="1"/>
  <c r="A135" i="81" s="1"/>
  <c r="A136" i="81" s="1"/>
  <c r="A137" i="81" s="1"/>
  <c r="A138" i="81" s="1"/>
  <c r="A139" i="81" s="1"/>
  <c r="A140" i="81" s="1"/>
  <c r="A141" i="81" s="1"/>
  <c r="A142" i="81" s="1"/>
  <c r="A143" i="81" s="1"/>
  <c r="A144" i="81" s="1"/>
  <c r="A145" i="81" s="1"/>
  <c r="A146" i="81" s="1"/>
  <c r="A147" i="81" s="1"/>
  <c r="A148" i="81" s="1"/>
  <c r="A149" i="81" s="1"/>
  <c r="A150" i="81" s="1"/>
  <c r="A151" i="81" s="1"/>
  <c r="A152" i="81" s="1"/>
  <c r="A153" i="81" s="1"/>
  <c r="A154" i="81" s="1"/>
  <c r="A155" i="81" s="1"/>
  <c r="A156" i="81" s="1"/>
  <c r="A157" i="81" s="1"/>
  <c r="A158" i="81" s="1"/>
  <c r="A159" i="81" s="1"/>
  <c r="A160" i="81" s="1"/>
  <c r="A161" i="81" s="1"/>
  <c r="A162" i="81" s="1"/>
  <c r="A163" i="81" s="1"/>
  <c r="A164" i="81" s="1"/>
  <c r="A165" i="81" s="1"/>
  <c r="A166" i="81" s="1"/>
  <c r="A167" i="81" s="1"/>
  <c r="A168" i="81" s="1"/>
  <c r="A169" i="81" s="1"/>
  <c r="A170" i="81" s="1"/>
  <c r="A171" i="81" s="1"/>
  <c r="A172" i="81" s="1"/>
  <c r="A173" i="81" s="1"/>
  <c r="A174" i="81" s="1"/>
  <c r="A175" i="81" s="1"/>
  <c r="A176" i="81" s="1"/>
  <c r="A177" i="81" s="1"/>
  <c r="A178" i="81" s="1"/>
  <c r="A179" i="81" s="1"/>
  <c r="A180" i="81" s="1"/>
  <c r="A182" i="81" s="1"/>
  <c r="A183" i="81" s="1"/>
  <c r="A184" i="81" s="1"/>
  <c r="A185" i="81" s="1"/>
  <c r="A186" i="81" s="1"/>
  <c r="A187" i="81" s="1"/>
  <c r="A188" i="81" s="1"/>
  <c r="A189" i="81" s="1"/>
  <c r="A190" i="81" s="1"/>
  <c r="A191" i="81" s="1"/>
  <c r="A192" i="81" s="1"/>
  <c r="A193" i="81" s="1"/>
  <c r="A194" i="81" s="1"/>
  <c r="A195" i="81" s="1"/>
  <c r="A196" i="81" s="1"/>
  <c r="A197" i="81" s="1"/>
  <c r="A198" i="81" s="1"/>
  <c r="A199" i="81" s="1"/>
  <c r="A200" i="81" s="1"/>
  <c r="A201" i="81" s="1"/>
  <c r="A202" i="81" s="1"/>
  <c r="A203" i="81" s="1"/>
  <c r="A204" i="81" s="1"/>
  <c r="A205" i="81" s="1"/>
  <c r="A206" i="81" s="1"/>
  <c r="A207" i="81" s="1"/>
  <c r="A208" i="81" s="1"/>
  <c r="A209" i="81" s="1"/>
  <c r="A210" i="81" s="1"/>
  <c r="A211" i="81" s="1"/>
  <c r="A212" i="81" s="1"/>
  <c r="A213" i="81" s="1"/>
  <c r="A214" i="81" s="1"/>
  <c r="A215" i="81" s="1"/>
  <c r="A216" i="81" s="1"/>
  <c r="A217" i="81" s="1"/>
  <c r="A218" i="81" s="1"/>
  <c r="A219" i="81" s="1"/>
  <c r="A220" i="81" s="1"/>
  <c r="A221" i="81" s="1"/>
  <c r="A222" i="81" s="1"/>
  <c r="A223" i="81" s="1"/>
  <c r="A224" i="81" s="1"/>
  <c r="A225" i="81" s="1"/>
  <c r="A226" i="81" s="1"/>
  <c r="A227" i="81" s="1"/>
  <c r="A228" i="81" s="1"/>
  <c r="A229" i="81" s="1"/>
  <c r="A230" i="81" s="1"/>
  <c r="A231" i="81" s="1"/>
  <c r="A232" i="81" s="1"/>
  <c r="A233" i="81" s="1"/>
  <c r="I125" i="81"/>
  <c r="H125" i="81"/>
  <c r="G125" i="81"/>
  <c r="F125" i="81"/>
  <c r="E125" i="81"/>
  <c r="D125" i="81"/>
  <c r="C125" i="81"/>
  <c r="B123" i="81"/>
  <c r="C123" i="81" s="1"/>
  <c r="D123" i="81" s="1"/>
  <c r="E123" i="81" s="1"/>
  <c r="F123" i="81" s="1"/>
  <c r="G123" i="81" s="1"/>
  <c r="H123" i="81" s="1"/>
  <c r="I123" i="81" s="1"/>
  <c r="J123" i="81" s="1"/>
  <c r="J115" i="81"/>
  <c r="J114" i="81"/>
  <c r="D100" i="81"/>
  <c r="E100" i="81"/>
  <c r="F100" i="81"/>
  <c r="G100" i="81"/>
  <c r="H100" i="81"/>
  <c r="I100" i="81"/>
  <c r="C96" i="81"/>
  <c r="J103" i="81"/>
  <c r="J104" i="81"/>
  <c r="J105" i="81"/>
  <c r="J106" i="81"/>
  <c r="J107" i="81"/>
  <c r="J108" i="81"/>
  <c r="J109" i="81"/>
  <c r="J110" i="81"/>
  <c r="J111" i="81"/>
  <c r="J112" i="81"/>
  <c r="J98" i="81"/>
  <c r="J99" i="81"/>
  <c r="J97" i="81"/>
  <c r="J93" i="81"/>
  <c r="J94" i="81"/>
  <c r="J95" i="81"/>
  <c r="J92" i="81"/>
  <c r="J91" i="81"/>
  <c r="J89" i="81"/>
  <c r="J85" i="81"/>
  <c r="J86" i="81"/>
  <c r="J87" i="81"/>
  <c r="J84" i="81"/>
  <c r="J77" i="81"/>
  <c r="D96" i="81"/>
  <c r="E96" i="81"/>
  <c r="F96" i="81"/>
  <c r="G96" i="81"/>
  <c r="H96" i="81"/>
  <c r="I96" i="81"/>
  <c r="D88" i="81"/>
  <c r="E88" i="81"/>
  <c r="F88" i="81"/>
  <c r="G88" i="81"/>
  <c r="H88" i="81"/>
  <c r="I88" i="81"/>
  <c r="C83" i="81"/>
  <c r="D83" i="81"/>
  <c r="E83" i="81"/>
  <c r="F83" i="81"/>
  <c r="G83" i="81"/>
  <c r="H83" i="81"/>
  <c r="I83" i="81"/>
  <c r="D67" i="81"/>
  <c r="D73" i="81"/>
  <c r="E73" i="81"/>
  <c r="F73" i="81"/>
  <c r="G73" i="81"/>
  <c r="H73" i="81"/>
  <c r="I73" i="81"/>
  <c r="C73" i="81"/>
  <c r="J78" i="81"/>
  <c r="J74" i="81"/>
  <c r="J75" i="81"/>
  <c r="J76" i="81"/>
  <c r="J79" i="81"/>
  <c r="J80" i="81"/>
  <c r="J81" i="81"/>
  <c r="J69" i="81"/>
  <c r="J70" i="81"/>
  <c r="J71" i="81"/>
  <c r="J72" i="81"/>
  <c r="J68" i="81"/>
  <c r="J58" i="81"/>
  <c r="J59" i="81"/>
  <c r="J60" i="81"/>
  <c r="J61" i="81"/>
  <c r="J62" i="81"/>
  <c r="J57" i="81"/>
  <c r="J49" i="81"/>
  <c r="J50" i="81"/>
  <c r="J51" i="81"/>
  <c r="J53" i="81"/>
  <c r="J54" i="81"/>
  <c r="J55" i="81"/>
  <c r="J43" i="81"/>
  <c r="J44" i="81"/>
  <c r="J45" i="81"/>
  <c r="J46" i="81"/>
  <c r="J41" i="81"/>
  <c r="J42" i="81"/>
  <c r="J37" i="81"/>
  <c r="J38" i="81"/>
  <c r="J36" i="81"/>
  <c r="E67" i="81"/>
  <c r="F67" i="81"/>
  <c r="G67" i="81"/>
  <c r="H67" i="81"/>
  <c r="I67" i="81"/>
  <c r="C67" i="81"/>
  <c r="J30" i="81"/>
  <c r="J31" i="81"/>
  <c r="J32" i="81"/>
  <c r="J33" i="81"/>
  <c r="J29" i="81"/>
  <c r="J24" i="81"/>
  <c r="J25" i="81"/>
  <c r="J26" i="81"/>
  <c r="J27" i="81"/>
  <c r="J23" i="81"/>
  <c r="J16" i="81"/>
  <c r="J17" i="81"/>
  <c r="J18" i="81"/>
  <c r="J19" i="81"/>
  <c r="J20" i="81"/>
  <c r="J21" i="81"/>
  <c r="J13" i="81"/>
  <c r="J12" i="81"/>
  <c r="D56" i="81"/>
  <c r="E56" i="81"/>
  <c r="F56" i="81"/>
  <c r="G56" i="81"/>
  <c r="G52" i="81" s="1"/>
  <c r="H56" i="81"/>
  <c r="H52" i="81" s="1"/>
  <c r="I56" i="81"/>
  <c r="I52" i="81" s="1"/>
  <c r="I48" i="81"/>
  <c r="H48" i="81"/>
  <c r="G48" i="81"/>
  <c r="F48" i="81"/>
  <c r="D28" i="81"/>
  <c r="E28" i="81"/>
  <c r="F28" i="81"/>
  <c r="G28" i="81"/>
  <c r="H28" i="81"/>
  <c r="I28" i="81"/>
  <c r="C28" i="81"/>
  <c r="D22" i="81"/>
  <c r="E22" i="81"/>
  <c r="F22" i="81"/>
  <c r="G22" i="81"/>
  <c r="H22" i="81"/>
  <c r="I22" i="81"/>
  <c r="C22" i="81"/>
  <c r="I15" i="81"/>
  <c r="H15" i="81"/>
  <c r="G15" i="81"/>
  <c r="F15" i="81"/>
  <c r="F14" i="81" s="1"/>
  <c r="G14" i="81"/>
  <c r="H14" i="81"/>
  <c r="I14" i="81"/>
  <c r="D10" i="81"/>
  <c r="E10" i="81"/>
  <c r="F10" i="81"/>
  <c r="G10" i="81"/>
  <c r="H10" i="81"/>
  <c r="I10" i="81"/>
  <c r="B8" i="81"/>
  <c r="C8" i="81" s="1"/>
  <c r="D8" i="81" s="1"/>
  <c r="E8" i="81" s="1"/>
  <c r="F8" i="81" s="1"/>
  <c r="G8" i="81" s="1"/>
  <c r="H8" i="81" s="1"/>
  <c r="I8" i="81" s="1"/>
  <c r="J8" i="81" s="1"/>
  <c r="J113" i="81"/>
  <c r="J102" i="81"/>
  <c r="C101" i="81"/>
  <c r="J101" i="81" s="1"/>
  <c r="E48" i="81"/>
  <c r="E47" i="81" s="1"/>
  <c r="E35" i="81" s="1"/>
  <c r="D48" i="81"/>
  <c r="D47" i="81" s="1"/>
  <c r="D35" i="81" s="1"/>
  <c r="C48" i="81"/>
  <c r="E15" i="81"/>
  <c r="E14" i="81" s="1"/>
  <c r="D15" i="81"/>
  <c r="D14" i="81" s="1"/>
  <c r="C15" i="81"/>
  <c r="J15" i="81" s="1"/>
  <c r="J14" i="81" s="1"/>
  <c r="A11" i="81"/>
  <c r="A12" i="81" s="1"/>
  <c r="A13" i="81" s="1"/>
  <c r="A14" i="81" s="1"/>
  <c r="A15" i="81" s="1"/>
  <c r="A16" i="81" s="1"/>
  <c r="A17" i="81" s="1"/>
  <c r="A18" i="81" s="1"/>
  <c r="A19" i="81" s="1"/>
  <c r="A20" i="81" s="1"/>
  <c r="A21" i="81" s="1"/>
  <c r="A22" i="81" s="1"/>
  <c r="A23" i="81" s="1"/>
  <c r="A24" i="81" s="1"/>
  <c r="A25" i="81" s="1"/>
  <c r="A26" i="81" s="1"/>
  <c r="A27" i="81" s="1"/>
  <c r="A28" i="81" s="1"/>
  <c r="A29" i="81" s="1"/>
  <c r="A30" i="81" s="1"/>
  <c r="A31" i="81" s="1"/>
  <c r="A32" i="81" s="1"/>
  <c r="A33" i="81" s="1"/>
  <c r="A34" i="81" s="1"/>
  <c r="M115" i="80"/>
  <c r="M113" i="80"/>
  <c r="M112" i="80"/>
  <c r="M111" i="80"/>
  <c r="M110" i="80"/>
  <c r="M109" i="80"/>
  <c r="M108" i="80"/>
  <c r="M107" i="80"/>
  <c r="M106" i="80"/>
  <c r="M105" i="80"/>
  <c r="M104" i="80"/>
  <c r="M103" i="80"/>
  <c r="M102" i="80"/>
  <c r="M101" i="80"/>
  <c r="M100" i="80"/>
  <c r="C99" i="80"/>
  <c r="M99" i="80" s="1"/>
  <c r="L98" i="80"/>
  <c r="K98" i="80"/>
  <c r="J98" i="80"/>
  <c r="I98" i="80"/>
  <c r="H98" i="80"/>
  <c r="G98" i="80"/>
  <c r="F98" i="80"/>
  <c r="E98" i="80"/>
  <c r="D98" i="80"/>
  <c r="C98" i="80"/>
  <c r="M97" i="80"/>
  <c r="M96" i="80"/>
  <c r="M95" i="80"/>
  <c r="M94" i="80" s="1"/>
  <c r="L94" i="80"/>
  <c r="K94" i="80"/>
  <c r="J94" i="80"/>
  <c r="I94" i="80"/>
  <c r="H94" i="80"/>
  <c r="G94" i="80"/>
  <c r="F94" i="80"/>
  <c r="E94" i="80"/>
  <c r="D94" i="80"/>
  <c r="C94" i="80"/>
  <c r="M93" i="80"/>
  <c r="M92" i="80"/>
  <c r="M91" i="80"/>
  <c r="M90" i="80"/>
  <c r="M89" i="80"/>
  <c r="M88" i="80"/>
  <c r="M87" i="80"/>
  <c r="L86" i="80"/>
  <c r="K86" i="80"/>
  <c r="K80" i="80" s="1"/>
  <c r="K114" i="80" s="1"/>
  <c r="J86" i="80"/>
  <c r="I86" i="80"/>
  <c r="I80" i="80" s="1"/>
  <c r="I114" i="80" s="1"/>
  <c r="H86" i="80"/>
  <c r="G86" i="80"/>
  <c r="G80" i="80" s="1"/>
  <c r="G114" i="80" s="1"/>
  <c r="F86" i="80"/>
  <c r="E86" i="80"/>
  <c r="D86" i="80"/>
  <c r="C86" i="80"/>
  <c r="M85" i="80"/>
  <c r="M84" i="80"/>
  <c r="M83" i="80"/>
  <c r="M82" i="80"/>
  <c r="M81" i="80"/>
  <c r="L80" i="80"/>
  <c r="L114" i="80" s="1"/>
  <c r="J80" i="80"/>
  <c r="J114" i="80" s="1"/>
  <c r="H80" i="80"/>
  <c r="H114" i="80" s="1"/>
  <c r="F80" i="80"/>
  <c r="F114" i="80" s="1"/>
  <c r="M79" i="80"/>
  <c r="M78" i="80"/>
  <c r="M77" i="80"/>
  <c r="M76" i="80"/>
  <c r="M75" i="80"/>
  <c r="M74" i="80"/>
  <c r="M73" i="80"/>
  <c r="M72" i="80"/>
  <c r="M71" i="80"/>
  <c r="L71" i="80"/>
  <c r="K71" i="80"/>
  <c r="J71" i="80"/>
  <c r="I71" i="80"/>
  <c r="H71" i="80"/>
  <c r="G71" i="80"/>
  <c r="F71" i="80"/>
  <c r="E71" i="80"/>
  <c r="D71" i="80"/>
  <c r="C71" i="80"/>
  <c r="M70" i="80"/>
  <c r="M69" i="80"/>
  <c r="M68" i="80"/>
  <c r="M67" i="80"/>
  <c r="M65" i="80" s="1"/>
  <c r="M66" i="80"/>
  <c r="A66" i="80"/>
  <c r="A67" i="80" s="1"/>
  <c r="A68" i="80" s="1"/>
  <c r="A69" i="80" s="1"/>
  <c r="A70" i="80" s="1"/>
  <c r="A71" i="80" s="1"/>
  <c r="A72" i="80" s="1"/>
  <c r="A73" i="80" s="1"/>
  <c r="A74" i="80" s="1"/>
  <c r="A75" i="80" s="1"/>
  <c r="A76" i="80" s="1"/>
  <c r="A77" i="80" s="1"/>
  <c r="A78" i="80" s="1"/>
  <c r="A79" i="80" s="1"/>
  <c r="A80" i="80" s="1"/>
  <c r="A81" i="80" s="1"/>
  <c r="A82" i="80" s="1"/>
  <c r="A83" i="80" s="1"/>
  <c r="A84" i="80" s="1"/>
  <c r="A85" i="80" s="1"/>
  <c r="A86" i="80" s="1"/>
  <c r="A87" i="80" s="1"/>
  <c r="A88" i="80" s="1"/>
  <c r="A89" i="80" s="1"/>
  <c r="A90" i="80" s="1"/>
  <c r="A91" i="80" s="1"/>
  <c r="A92" i="80" s="1"/>
  <c r="A93" i="80" s="1"/>
  <c r="A94" i="80" s="1"/>
  <c r="A95" i="80" s="1"/>
  <c r="A96" i="80" s="1"/>
  <c r="A97" i="80" s="1"/>
  <c r="A98" i="80" s="1"/>
  <c r="A99" i="80" s="1"/>
  <c r="A100" i="80" s="1"/>
  <c r="A101" i="80" s="1"/>
  <c r="A102" i="80" s="1"/>
  <c r="A103" i="80" s="1"/>
  <c r="A104" i="80" s="1"/>
  <c r="A105" i="80" s="1"/>
  <c r="A106" i="80" s="1"/>
  <c r="A107" i="80" s="1"/>
  <c r="A108" i="80" s="1"/>
  <c r="A109" i="80" s="1"/>
  <c r="A110" i="80" s="1"/>
  <c r="A111" i="80" s="1"/>
  <c r="A112" i="80" s="1"/>
  <c r="A113" i="80" s="1"/>
  <c r="A114" i="80" s="1"/>
  <c r="A115" i="80" s="1"/>
  <c r="L65" i="80"/>
  <c r="K65" i="80"/>
  <c r="J65" i="80"/>
  <c r="I65" i="80"/>
  <c r="H65" i="80"/>
  <c r="G65" i="80"/>
  <c r="F65" i="80"/>
  <c r="E65" i="80"/>
  <c r="D65" i="80"/>
  <c r="C65" i="80"/>
  <c r="B64" i="80"/>
  <c r="C64" i="80" s="1"/>
  <c r="D64" i="80" s="1"/>
  <c r="E64" i="80" s="1"/>
  <c r="F64" i="80" s="1"/>
  <c r="G64" i="80" s="1"/>
  <c r="H64" i="80" s="1"/>
  <c r="I64" i="80" s="1"/>
  <c r="J64" i="80" s="1"/>
  <c r="K64" i="80" s="1"/>
  <c r="L64" i="80" s="1"/>
  <c r="M64" i="80" s="1"/>
  <c r="M59" i="80"/>
  <c r="D42" i="80"/>
  <c r="E42" i="80"/>
  <c r="F42" i="80"/>
  <c r="G42" i="80"/>
  <c r="H42" i="80"/>
  <c r="I42" i="80"/>
  <c r="J42" i="80"/>
  <c r="K42" i="80"/>
  <c r="L42" i="80"/>
  <c r="M57" i="80"/>
  <c r="M55" i="80"/>
  <c r="M41" i="80"/>
  <c r="M37" i="80"/>
  <c r="M29" i="80"/>
  <c r="M26" i="80"/>
  <c r="M23" i="80"/>
  <c r="A11" i="80"/>
  <c r="A12" i="80" s="1"/>
  <c r="A13" i="80" s="1"/>
  <c r="A10" i="80"/>
  <c r="M14" i="80"/>
  <c r="M8" i="80"/>
  <c r="C8" i="80"/>
  <c r="D8" i="80" s="1"/>
  <c r="E8" i="80" s="1"/>
  <c r="F8" i="80" s="1"/>
  <c r="G8" i="80" s="1"/>
  <c r="H8" i="80" s="1"/>
  <c r="I8" i="80" s="1"/>
  <c r="J8" i="80" s="1"/>
  <c r="K8" i="80" s="1"/>
  <c r="L8" i="80" s="1"/>
  <c r="B8" i="80"/>
  <c r="G38" i="80"/>
  <c r="G30" i="80"/>
  <c r="G15" i="80"/>
  <c r="G9" i="80"/>
  <c r="E38" i="80"/>
  <c r="E30" i="80"/>
  <c r="E15" i="80"/>
  <c r="E9" i="80"/>
  <c r="M56" i="80"/>
  <c r="M54" i="80"/>
  <c r="M53" i="80"/>
  <c r="M52" i="80"/>
  <c r="M51" i="80"/>
  <c r="M50" i="80"/>
  <c r="M49" i="80"/>
  <c r="M48" i="80"/>
  <c r="M47" i="80"/>
  <c r="M46" i="80"/>
  <c r="M45" i="80"/>
  <c r="C44" i="80"/>
  <c r="C43" i="80"/>
  <c r="M43" i="80" s="1"/>
  <c r="M40" i="80"/>
  <c r="M39" i="80"/>
  <c r="L38" i="80"/>
  <c r="K38" i="80"/>
  <c r="K24" i="80" s="1"/>
  <c r="K58" i="80" s="1"/>
  <c r="J38" i="80"/>
  <c r="I38" i="80"/>
  <c r="H38" i="80"/>
  <c r="F38" i="80"/>
  <c r="D38" i="80"/>
  <c r="C38" i="80"/>
  <c r="M36" i="80"/>
  <c r="M35" i="80"/>
  <c r="M34" i="80"/>
  <c r="M33" i="80"/>
  <c r="M31" i="80"/>
  <c r="L30" i="80"/>
  <c r="L24" i="80" s="1"/>
  <c r="L58" i="80" s="1"/>
  <c r="K30" i="80"/>
  <c r="J30" i="80"/>
  <c r="J24" i="80" s="1"/>
  <c r="J58" i="80" s="1"/>
  <c r="I30" i="80"/>
  <c r="I24" i="80" s="1"/>
  <c r="I58" i="80" s="1"/>
  <c r="H30" i="80"/>
  <c r="H24" i="80" s="1"/>
  <c r="H58" i="80" s="1"/>
  <c r="F30" i="80"/>
  <c r="C30" i="80"/>
  <c r="M28" i="80"/>
  <c r="M27" i="80"/>
  <c r="M25" i="80"/>
  <c r="M22" i="80"/>
  <c r="M21" i="80"/>
  <c r="M20" i="80"/>
  <c r="M19" i="80"/>
  <c r="M18" i="80"/>
  <c r="M17" i="80"/>
  <c r="M16" i="80"/>
  <c r="L15" i="80"/>
  <c r="K15" i="80"/>
  <c r="J15" i="80"/>
  <c r="I15" i="80"/>
  <c r="H15" i="80"/>
  <c r="F15" i="80"/>
  <c r="D15" i="80"/>
  <c r="C15" i="80"/>
  <c r="M13" i="80"/>
  <c r="M12" i="80"/>
  <c r="M11" i="80"/>
  <c r="M10" i="80"/>
  <c r="L9" i="80"/>
  <c r="K9" i="80"/>
  <c r="J9" i="80"/>
  <c r="I9" i="80"/>
  <c r="H9" i="80"/>
  <c r="F9" i="80"/>
  <c r="D9" i="80"/>
  <c r="C9" i="80"/>
  <c r="F73" i="79"/>
  <c r="F71" i="79"/>
  <c r="F70" i="79"/>
  <c r="F69" i="79"/>
  <c r="E68" i="79"/>
  <c r="D68" i="79"/>
  <c r="F67" i="79"/>
  <c r="F66" i="79"/>
  <c r="E65" i="79"/>
  <c r="E75" i="79" s="1"/>
  <c r="D65" i="79"/>
  <c r="D75" i="79" s="1"/>
  <c r="C65" i="79"/>
  <c r="F61" i="79"/>
  <c r="F60" i="79"/>
  <c r="F59" i="79"/>
  <c r="F58" i="79"/>
  <c r="C57" i="79"/>
  <c r="F57" i="79" s="1"/>
  <c r="F56" i="79"/>
  <c r="C55" i="79"/>
  <c r="F55" i="79" s="1"/>
  <c r="E54" i="79"/>
  <c r="D54" i="79"/>
  <c r="F53" i="79"/>
  <c r="F52" i="79"/>
  <c r="F51" i="79" s="1"/>
  <c r="E51" i="79"/>
  <c r="D51" i="79"/>
  <c r="D48" i="79" s="1"/>
  <c r="C51" i="79"/>
  <c r="F50" i="79"/>
  <c r="E48" i="79"/>
  <c r="E63" i="79" s="1"/>
  <c r="E76" i="79" s="1"/>
  <c r="A48" i="79"/>
  <c r="A49" i="79" s="1"/>
  <c r="A50" i="79" s="1"/>
  <c r="A51" i="79" s="1"/>
  <c r="A52" i="79" s="1"/>
  <c r="A53" i="79" s="1"/>
  <c r="A54" i="79" s="1"/>
  <c r="A55" i="79" s="1"/>
  <c r="A56" i="79" s="1"/>
  <c r="A57" i="79" s="1"/>
  <c r="A58" i="79" s="1"/>
  <c r="A59" i="79" s="1"/>
  <c r="A60" i="79" s="1"/>
  <c r="A61" i="79" s="1"/>
  <c r="A62" i="79" s="1"/>
  <c r="A63" i="79" s="1"/>
  <c r="A65" i="79" s="1"/>
  <c r="A66" i="79" s="1"/>
  <c r="A67" i="79" s="1"/>
  <c r="A68" i="79" s="1"/>
  <c r="A69" i="79" s="1"/>
  <c r="A70" i="79" s="1"/>
  <c r="A71" i="79" s="1"/>
  <c r="A72" i="79" s="1"/>
  <c r="A73" i="79" s="1"/>
  <c r="A74" i="79" s="1"/>
  <c r="A75" i="79" s="1"/>
  <c r="A76" i="79" s="1"/>
  <c r="A77" i="79" s="1"/>
  <c r="C47" i="79"/>
  <c r="F36" i="79"/>
  <c r="F34" i="79"/>
  <c r="F32" i="79"/>
  <c r="E31" i="79"/>
  <c r="D31" i="79"/>
  <c r="F30" i="79"/>
  <c r="F29" i="79"/>
  <c r="E28" i="79"/>
  <c r="D28" i="79"/>
  <c r="C28" i="79"/>
  <c r="F24" i="79"/>
  <c r="F23" i="79"/>
  <c r="F22" i="79"/>
  <c r="F21" i="79"/>
  <c r="C20" i="79"/>
  <c r="F20" i="79" s="1"/>
  <c r="F19" i="79"/>
  <c r="C18" i="79"/>
  <c r="F18" i="79" s="1"/>
  <c r="E17" i="79"/>
  <c r="D17" i="79"/>
  <c r="F16" i="79"/>
  <c r="F15" i="79"/>
  <c r="F14" i="79"/>
  <c r="F13" i="79"/>
  <c r="E11" i="79"/>
  <c r="E26" i="79" s="1"/>
  <c r="D11" i="79"/>
  <c r="A11" i="79"/>
  <c r="A12" i="79" s="1"/>
  <c r="A13" i="79" s="1"/>
  <c r="A14" i="79" s="1"/>
  <c r="A15" i="79" s="1"/>
  <c r="A16" i="79" s="1"/>
  <c r="A17" i="79" s="1"/>
  <c r="A18" i="79" s="1"/>
  <c r="A19" i="79" s="1"/>
  <c r="A20" i="79" s="1"/>
  <c r="A21" i="79" s="1"/>
  <c r="A22" i="79" s="1"/>
  <c r="A23" i="79" s="1"/>
  <c r="A24" i="79" s="1"/>
  <c r="A25" i="79" s="1"/>
  <c r="A26" i="79" s="1"/>
  <c r="A28" i="79" s="1"/>
  <c r="A29" i="79" s="1"/>
  <c r="A30" i="79" s="1"/>
  <c r="A31" i="79" s="1"/>
  <c r="A32" i="79" s="1"/>
  <c r="A33" i="79" s="1"/>
  <c r="A34" i="79" s="1"/>
  <c r="A35" i="79" s="1"/>
  <c r="A36" i="79" s="1"/>
  <c r="A37" i="79" s="1"/>
  <c r="A38" i="79" s="1"/>
  <c r="A39" i="79" s="1"/>
  <c r="A40" i="79" s="1"/>
  <c r="C10" i="79"/>
  <c r="D85" i="78"/>
  <c r="E85" i="78"/>
  <c r="F85" i="78"/>
  <c r="C85" i="78"/>
  <c r="C66" i="78"/>
  <c r="G76" i="78"/>
  <c r="F76" i="78"/>
  <c r="E76" i="78"/>
  <c r="D76" i="78"/>
  <c r="C76" i="78"/>
  <c r="C64" i="78"/>
  <c r="G64" i="78"/>
  <c r="F64" i="78"/>
  <c r="E64" i="78"/>
  <c r="D64" i="78"/>
  <c r="G59" i="78"/>
  <c r="G58" i="78" s="1"/>
  <c r="F59" i="78"/>
  <c r="E59" i="78"/>
  <c r="E58" i="78" s="1"/>
  <c r="E92" i="78" s="1"/>
  <c r="D59" i="78"/>
  <c r="D58" i="78" s="1"/>
  <c r="D92" i="78" s="1"/>
  <c r="C59" i="78"/>
  <c r="C58" i="78" s="1"/>
  <c r="F58" i="78"/>
  <c r="F92" i="78" s="1"/>
  <c r="A55" i="78"/>
  <c r="A56" i="78" s="1"/>
  <c r="A57" i="78" s="1"/>
  <c r="A58" i="78" s="1"/>
  <c r="A59" i="78" s="1"/>
  <c r="A60" i="78" s="1"/>
  <c r="A61" i="78" s="1"/>
  <c r="A62" i="78" s="1"/>
  <c r="A63" i="78" s="1"/>
  <c r="A64" i="78" s="1"/>
  <c r="A65" i="78" s="1"/>
  <c r="A66" i="78" s="1"/>
  <c r="A67" i="78" s="1"/>
  <c r="A68" i="78" s="1"/>
  <c r="A69" i="78" s="1"/>
  <c r="A70" i="78" s="1"/>
  <c r="A71" i="78" s="1"/>
  <c r="A72" i="78" s="1"/>
  <c r="A73" i="78" s="1"/>
  <c r="A74" i="78" s="1"/>
  <c r="A75" i="78" s="1"/>
  <c r="A76" i="78" s="1"/>
  <c r="A77" i="78" s="1"/>
  <c r="A78" i="78" s="1"/>
  <c r="A79" i="78" s="1"/>
  <c r="A80" i="78" s="1"/>
  <c r="A81" i="78" s="1"/>
  <c r="A82" i="78" s="1"/>
  <c r="A83" i="78" s="1"/>
  <c r="A84" i="78" s="1"/>
  <c r="A85" i="78" s="1"/>
  <c r="A86" i="78" s="1"/>
  <c r="A87" i="78" s="1"/>
  <c r="A88" i="78" s="1"/>
  <c r="A89" i="78" s="1"/>
  <c r="A90" i="78" s="1"/>
  <c r="A91" i="78" s="1"/>
  <c r="A92" i="78" s="1"/>
  <c r="A93" i="78" s="1"/>
  <c r="G54" i="78"/>
  <c r="F54" i="78"/>
  <c r="E54" i="78"/>
  <c r="D54" i="78"/>
  <c r="F40" i="78"/>
  <c r="E40" i="78"/>
  <c r="D40" i="78"/>
  <c r="C40" i="78"/>
  <c r="G31" i="78"/>
  <c r="F31" i="78"/>
  <c r="E31" i="78"/>
  <c r="D31" i="78"/>
  <c r="C31" i="78"/>
  <c r="C21" i="78"/>
  <c r="C19" i="78" s="1"/>
  <c r="G19" i="78"/>
  <c r="F19" i="78"/>
  <c r="E19" i="78"/>
  <c r="D19" i="78"/>
  <c r="G14" i="78"/>
  <c r="G13" i="78" s="1"/>
  <c r="F14" i="78"/>
  <c r="F13" i="78" s="1"/>
  <c r="F47" i="78" s="1"/>
  <c r="E14" i="78"/>
  <c r="E13" i="78" s="1"/>
  <c r="D14" i="78"/>
  <c r="D13" i="78" s="1"/>
  <c r="D47" i="78" s="1"/>
  <c r="C14" i="78"/>
  <c r="C13" i="78" s="1"/>
  <c r="A10" i="78"/>
  <c r="A11" i="78" s="1"/>
  <c r="A12" i="78" s="1"/>
  <c r="A13" i="78" s="1"/>
  <c r="A14" i="78" s="1"/>
  <c r="A15" i="78" s="1"/>
  <c r="A16" i="78" s="1"/>
  <c r="A17" i="78" s="1"/>
  <c r="A18" i="78" s="1"/>
  <c r="G9" i="78"/>
  <c r="F9" i="78"/>
  <c r="E9" i="78"/>
  <c r="D9" i="78"/>
  <c r="D7" i="76"/>
  <c r="C7" i="76"/>
  <c r="D13" i="76"/>
  <c r="C13" i="76"/>
  <c r="D10" i="76"/>
  <c r="D9" i="76" s="1"/>
  <c r="C10" i="76"/>
  <c r="A10" i="76"/>
  <c r="A11" i="76" s="1"/>
  <c r="A12" i="76" s="1"/>
  <c r="A13" i="76" s="1"/>
  <c r="A14" i="76" s="1"/>
  <c r="A15" i="76" s="1"/>
  <c r="D12" i="75"/>
  <c r="A11" i="75"/>
  <c r="A12" i="75" s="1"/>
  <c r="A11" i="74"/>
  <c r="A12" i="74" s="1"/>
  <c r="A13" i="74" s="1"/>
  <c r="A14" i="74" s="1"/>
  <c r="A15" i="74" s="1"/>
  <c r="A16" i="74" s="1"/>
  <c r="A17" i="74" s="1"/>
  <c r="F45" i="37"/>
  <c r="E45" i="37"/>
  <c r="A10" i="73"/>
  <c r="A11" i="73" s="1"/>
  <c r="A21" i="45"/>
  <c r="A22" i="45" s="1"/>
  <c r="A23" i="45" s="1"/>
  <c r="A24" i="45" s="1"/>
  <c r="A25" i="45" s="1"/>
  <c r="A11" i="45"/>
  <c r="A12" i="45" s="1"/>
  <c r="A13" i="45" s="1"/>
  <c r="A14" i="45" s="1"/>
  <c r="A15" i="45" s="1"/>
  <c r="A16" i="45" s="1"/>
  <c r="A17" i="45" s="1"/>
  <c r="A18" i="45" s="1"/>
  <c r="A19" i="45" s="1"/>
  <c r="A20" i="45" s="1"/>
  <c r="A10" i="45"/>
  <c r="A11" i="42"/>
  <c r="A12" i="42" s="1"/>
  <c r="A13" i="42" s="1"/>
  <c r="A14" i="42" s="1"/>
  <c r="A15" i="42" s="1"/>
  <c r="A16" i="42" s="1"/>
  <c r="A18" i="42" s="1"/>
  <c r="A19" i="42" s="1"/>
  <c r="A20" i="42" s="1"/>
  <c r="A21" i="42" s="1"/>
  <c r="A22" i="42" s="1"/>
  <c r="A23" i="42" s="1"/>
  <c r="A24" i="42" s="1"/>
  <c r="A25" i="42" s="1"/>
  <c r="A27" i="42" s="1"/>
  <c r="A28" i="42" s="1"/>
  <c r="A29" i="42" s="1"/>
  <c r="A30" i="42" s="1"/>
  <c r="A31" i="42" s="1"/>
  <c r="A32" i="42" s="1"/>
  <c r="A33" i="42" s="1"/>
  <c r="A35" i="42" s="1"/>
  <c r="A36" i="42" s="1"/>
  <c r="A37" i="42" s="1"/>
  <c r="A38" i="42" s="1"/>
  <c r="A39" i="42" s="1"/>
  <c r="A40" i="42" s="1"/>
  <c r="A41" i="42" s="1"/>
  <c r="A43" i="42" s="1"/>
  <c r="A44" i="42" s="1"/>
  <c r="A45" i="42" s="1"/>
  <c r="A46" i="42" s="1"/>
  <c r="A47" i="42" s="1"/>
  <c r="A48" i="42" s="1"/>
  <c r="A49" i="42" s="1"/>
  <c r="A50" i="42" s="1"/>
  <c r="A52" i="42" s="1"/>
  <c r="A53" i="42" s="1"/>
  <c r="A54" i="42" s="1"/>
  <c r="A55" i="42" s="1"/>
  <c r="G30" i="68"/>
  <c r="G11" i="68"/>
  <c r="D9" i="68"/>
  <c r="E9" i="68"/>
  <c r="F9" i="68"/>
  <c r="C9" i="68"/>
  <c r="G14" i="68"/>
  <c r="C96" i="60"/>
  <c r="C94" i="60" s="1"/>
  <c r="G94" i="60"/>
  <c r="F94" i="60"/>
  <c r="E94" i="60"/>
  <c r="D94" i="60"/>
  <c r="G87" i="60"/>
  <c r="F87" i="60"/>
  <c r="E87" i="60"/>
  <c r="D87" i="60"/>
  <c r="C87" i="60"/>
  <c r="G80" i="60"/>
  <c r="F80" i="60"/>
  <c r="E80" i="60"/>
  <c r="D80" i="60"/>
  <c r="C80" i="60"/>
  <c r="G73" i="60"/>
  <c r="F73" i="60"/>
  <c r="E73" i="60"/>
  <c r="D73" i="60"/>
  <c r="C73" i="60"/>
  <c r="G66" i="60"/>
  <c r="F66" i="60"/>
  <c r="E66" i="60"/>
  <c r="D66" i="60"/>
  <c r="C66" i="60"/>
  <c r="G59" i="60"/>
  <c r="F59" i="60"/>
  <c r="E59" i="60"/>
  <c r="D59" i="60"/>
  <c r="C59" i="60"/>
  <c r="G45" i="60"/>
  <c r="F45" i="60"/>
  <c r="E45" i="60"/>
  <c r="D45" i="60"/>
  <c r="G38" i="60"/>
  <c r="F38" i="60"/>
  <c r="E38" i="60"/>
  <c r="D38" i="60"/>
  <c r="C38" i="60"/>
  <c r="G31" i="60"/>
  <c r="F31" i="60"/>
  <c r="E31" i="60"/>
  <c r="D31" i="60"/>
  <c r="C31" i="60"/>
  <c r="G24" i="60"/>
  <c r="F24" i="60"/>
  <c r="E24" i="60"/>
  <c r="D24" i="60"/>
  <c r="C24" i="60"/>
  <c r="G17" i="60"/>
  <c r="F17" i="60"/>
  <c r="E17" i="60"/>
  <c r="D17" i="60"/>
  <c r="C17" i="60"/>
  <c r="D10" i="60"/>
  <c r="E10" i="60"/>
  <c r="F10" i="60"/>
  <c r="G10" i="60"/>
  <c r="H13" i="60"/>
  <c r="H14" i="60"/>
  <c r="H15" i="60"/>
  <c r="H16" i="60"/>
  <c r="C12" i="60"/>
  <c r="C47" i="60" s="1"/>
  <c r="H100" i="60"/>
  <c r="H99" i="60"/>
  <c r="H98" i="60"/>
  <c r="H97" i="60"/>
  <c r="H93" i="60"/>
  <c r="H92" i="60"/>
  <c r="H91" i="60"/>
  <c r="H90" i="60"/>
  <c r="H89" i="60"/>
  <c r="H87" i="60" s="1"/>
  <c r="C89" i="60"/>
  <c r="H86" i="60"/>
  <c r="H85" i="60"/>
  <c r="H84" i="60"/>
  <c r="H83" i="60"/>
  <c r="H82" i="60"/>
  <c r="H80" i="60" s="1"/>
  <c r="C82" i="60"/>
  <c r="H79" i="60"/>
  <c r="H78" i="60"/>
  <c r="H77" i="60"/>
  <c r="H76" i="60"/>
  <c r="H75" i="60"/>
  <c r="H73" i="60" s="1"/>
  <c r="H72" i="60"/>
  <c r="H71" i="60"/>
  <c r="H70" i="60"/>
  <c r="H69" i="60"/>
  <c r="H68" i="60"/>
  <c r="H66" i="60" s="1"/>
  <c r="H65" i="60"/>
  <c r="H64" i="60"/>
  <c r="H63" i="60"/>
  <c r="H62" i="60"/>
  <c r="H61" i="60"/>
  <c r="H59" i="60" s="1"/>
  <c r="A61" i="60"/>
  <c r="A62" i="60" s="1"/>
  <c r="A63" i="60" s="1"/>
  <c r="A64" i="60" s="1"/>
  <c r="A65" i="60" s="1"/>
  <c r="A66" i="60" s="1"/>
  <c r="A68" i="60" s="1"/>
  <c r="A69" i="60" s="1"/>
  <c r="A70" i="60" s="1"/>
  <c r="A71" i="60" s="1"/>
  <c r="A72" i="60" s="1"/>
  <c r="A73" i="60" s="1"/>
  <c r="A75" i="60" s="1"/>
  <c r="A76" i="60" s="1"/>
  <c r="A77" i="60" s="1"/>
  <c r="A78" i="60" s="1"/>
  <c r="A79" i="60" s="1"/>
  <c r="A80" i="60" s="1"/>
  <c r="A82" i="60" s="1"/>
  <c r="A83" i="60" s="1"/>
  <c r="A84" i="60" s="1"/>
  <c r="A85" i="60" s="1"/>
  <c r="A86" i="60" s="1"/>
  <c r="A87" i="60" s="1"/>
  <c r="A89" i="60" s="1"/>
  <c r="A90" i="60" s="1"/>
  <c r="A91" i="60" s="1"/>
  <c r="A92" i="60" s="1"/>
  <c r="A93" i="60" s="1"/>
  <c r="A94" i="60" s="1"/>
  <c r="A96" i="60" s="1"/>
  <c r="A97" i="60" s="1"/>
  <c r="A98" i="60" s="1"/>
  <c r="A99" i="60" s="1"/>
  <c r="A100" i="60" s="1"/>
  <c r="A101" i="60" s="1"/>
  <c r="H51" i="60"/>
  <c r="H50" i="60"/>
  <c r="H49" i="60"/>
  <c r="H48" i="60"/>
  <c r="H44" i="60"/>
  <c r="H43" i="60"/>
  <c r="H42" i="60"/>
  <c r="H41" i="60"/>
  <c r="C40" i="60"/>
  <c r="H40" i="60" s="1"/>
  <c r="H38" i="60" s="1"/>
  <c r="H37" i="60"/>
  <c r="H36" i="60"/>
  <c r="H35" i="60"/>
  <c r="H34" i="60"/>
  <c r="H31" i="60" s="1"/>
  <c r="C33" i="60"/>
  <c r="H33" i="60" s="1"/>
  <c r="H30" i="60"/>
  <c r="H29" i="60"/>
  <c r="H28" i="60"/>
  <c r="H27" i="60"/>
  <c r="H26" i="60"/>
  <c r="H24" i="60" s="1"/>
  <c r="H23" i="60"/>
  <c r="H22" i="60"/>
  <c r="H21" i="60"/>
  <c r="H20" i="60"/>
  <c r="H19" i="60"/>
  <c r="A13" i="60"/>
  <c r="A14" i="60" s="1"/>
  <c r="A15" i="60" s="1"/>
  <c r="A16" i="60" s="1"/>
  <c r="A17" i="60" s="1"/>
  <c r="A19" i="60" s="1"/>
  <c r="A20" i="60" s="1"/>
  <c r="A21" i="60" s="1"/>
  <c r="A22" i="60" s="1"/>
  <c r="A23" i="60" s="1"/>
  <c r="A24" i="60" s="1"/>
  <c r="A26" i="60" s="1"/>
  <c r="A27" i="60" s="1"/>
  <c r="A28" i="60" s="1"/>
  <c r="A29" i="60" s="1"/>
  <c r="A30" i="60" s="1"/>
  <c r="A31" i="60" s="1"/>
  <c r="A33" i="60" s="1"/>
  <c r="A34" i="60" s="1"/>
  <c r="A35" i="60" s="1"/>
  <c r="A36" i="60" s="1"/>
  <c r="A37" i="60" s="1"/>
  <c r="A38" i="60" s="1"/>
  <c r="A40" i="60" s="1"/>
  <c r="A41" i="60" s="1"/>
  <c r="A42" i="60" s="1"/>
  <c r="A43" i="60" s="1"/>
  <c r="A44" i="60" s="1"/>
  <c r="A45" i="60" s="1"/>
  <c r="A47" i="60" s="1"/>
  <c r="A48" i="60" s="1"/>
  <c r="A49" i="60" s="1"/>
  <c r="A50" i="60" s="1"/>
  <c r="A51" i="60" s="1"/>
  <c r="A52" i="60" s="1"/>
  <c r="A12" i="60"/>
  <c r="H17" i="9"/>
  <c r="E17" i="9"/>
  <c r="C163" i="57"/>
  <c r="H163" i="57" s="1"/>
  <c r="C13" i="57"/>
  <c r="H13" i="57" s="1"/>
  <c r="H172" i="57"/>
  <c r="H171" i="57"/>
  <c r="H170" i="57"/>
  <c r="H169" i="57"/>
  <c r="H168" i="57"/>
  <c r="H167" i="57"/>
  <c r="H166" i="57"/>
  <c r="E165" i="57"/>
  <c r="D165" i="57"/>
  <c r="H165" i="57" s="1"/>
  <c r="H164" i="57"/>
  <c r="H162" i="57"/>
  <c r="C162" i="57"/>
  <c r="G160" i="57"/>
  <c r="F160" i="57"/>
  <c r="E160" i="57"/>
  <c r="D160" i="57"/>
  <c r="C160" i="57"/>
  <c r="H159" i="57"/>
  <c r="H158" i="57"/>
  <c r="H157" i="57"/>
  <c r="H156" i="57"/>
  <c r="H155" i="57"/>
  <c r="H154" i="57"/>
  <c r="H153" i="57"/>
  <c r="E152" i="57"/>
  <c r="D152" i="57"/>
  <c r="H152" i="57" s="1"/>
  <c r="H151" i="57"/>
  <c r="H150" i="57"/>
  <c r="H149" i="57"/>
  <c r="C149" i="57"/>
  <c r="G147" i="57"/>
  <c r="F147" i="57"/>
  <c r="E147" i="57"/>
  <c r="C147" i="57"/>
  <c r="H146" i="57"/>
  <c r="H145" i="57"/>
  <c r="H144" i="57"/>
  <c r="H143" i="57"/>
  <c r="H142" i="57"/>
  <c r="H141" i="57"/>
  <c r="H140" i="57"/>
  <c r="E139" i="57"/>
  <c r="D139" i="57"/>
  <c r="H139" i="57" s="1"/>
  <c r="H138" i="57"/>
  <c r="H137" i="57"/>
  <c r="H136" i="57"/>
  <c r="C136" i="57"/>
  <c r="G134" i="57"/>
  <c r="F134" i="57"/>
  <c r="E134" i="57"/>
  <c r="D134" i="57"/>
  <c r="C134" i="57"/>
  <c r="H133" i="57"/>
  <c r="H132" i="57"/>
  <c r="H131" i="57"/>
  <c r="H130" i="57"/>
  <c r="H129" i="57"/>
  <c r="H128" i="57"/>
  <c r="H127" i="57"/>
  <c r="E126" i="57"/>
  <c r="D126" i="57"/>
  <c r="H126" i="57" s="1"/>
  <c r="H125" i="57"/>
  <c r="H124" i="57"/>
  <c r="H123" i="57"/>
  <c r="C123" i="57"/>
  <c r="G121" i="57"/>
  <c r="F121" i="57"/>
  <c r="E121" i="57"/>
  <c r="D121" i="57"/>
  <c r="C121" i="57"/>
  <c r="H120" i="57"/>
  <c r="H119" i="57"/>
  <c r="H118" i="57"/>
  <c r="H117" i="57"/>
  <c r="H116" i="57"/>
  <c r="H115" i="57"/>
  <c r="H114" i="57"/>
  <c r="E113" i="57"/>
  <c r="D113" i="57"/>
  <c r="H113" i="57" s="1"/>
  <c r="H112" i="57"/>
  <c r="H111" i="57"/>
  <c r="H110" i="57"/>
  <c r="C110" i="57"/>
  <c r="A110" i="57"/>
  <c r="A111" i="57" s="1"/>
  <c r="A112" i="57" s="1"/>
  <c r="A113" i="57" s="1"/>
  <c r="A114" i="57" s="1"/>
  <c r="A115" i="57" s="1"/>
  <c r="A116" i="57" s="1"/>
  <c r="A117" i="57" s="1"/>
  <c r="A118" i="57" s="1"/>
  <c r="A119" i="57" s="1"/>
  <c r="A120" i="57" s="1"/>
  <c r="A121" i="57" s="1"/>
  <c r="A123" i="57" s="1"/>
  <c r="A124" i="57" s="1"/>
  <c r="A125" i="57" s="1"/>
  <c r="A126" i="57" s="1"/>
  <c r="A127" i="57" s="1"/>
  <c r="A128" i="57" s="1"/>
  <c r="A129" i="57" s="1"/>
  <c r="A130" i="57" s="1"/>
  <c r="A131" i="57" s="1"/>
  <c r="A132" i="57" s="1"/>
  <c r="A133" i="57" s="1"/>
  <c r="A134" i="57" s="1"/>
  <c r="A136" i="57" s="1"/>
  <c r="A137" i="57" s="1"/>
  <c r="A138" i="57" s="1"/>
  <c r="A139" i="57" s="1"/>
  <c r="A140" i="57" s="1"/>
  <c r="A141" i="57" s="1"/>
  <c r="A142" i="57" s="1"/>
  <c r="A143" i="57" s="1"/>
  <c r="A144" i="57" s="1"/>
  <c r="A145" i="57" s="1"/>
  <c r="A146" i="57" s="1"/>
  <c r="A147" i="57" s="1"/>
  <c r="A149" i="57" s="1"/>
  <c r="A150" i="57" s="1"/>
  <c r="A151" i="57" s="1"/>
  <c r="A152" i="57" s="1"/>
  <c r="A153" i="57" s="1"/>
  <c r="A154" i="57" s="1"/>
  <c r="A155" i="57" s="1"/>
  <c r="A156" i="57" s="1"/>
  <c r="A157" i="57" s="1"/>
  <c r="A158" i="57" s="1"/>
  <c r="A159" i="57" s="1"/>
  <c r="A160" i="57" s="1"/>
  <c r="A162" i="57" s="1"/>
  <c r="A163" i="57" s="1"/>
  <c r="A164" i="57" s="1"/>
  <c r="A165" i="57" s="1"/>
  <c r="A166" i="57" s="1"/>
  <c r="A167" i="57" s="1"/>
  <c r="A168" i="57" s="1"/>
  <c r="A169" i="57" s="1"/>
  <c r="A170" i="57" s="1"/>
  <c r="A171" i="57" s="1"/>
  <c r="A172" i="57" s="1"/>
  <c r="G108" i="57"/>
  <c r="F108" i="57"/>
  <c r="E108" i="57"/>
  <c r="D108" i="57"/>
  <c r="C108" i="57"/>
  <c r="H107" i="57"/>
  <c r="H106" i="57"/>
  <c r="H105" i="57"/>
  <c r="H104" i="57"/>
  <c r="H103" i="57"/>
  <c r="H102" i="57"/>
  <c r="H101" i="57"/>
  <c r="E100" i="57"/>
  <c r="D100" i="57"/>
  <c r="H100" i="57" s="1"/>
  <c r="H99" i="57"/>
  <c r="H98" i="57"/>
  <c r="H97" i="57"/>
  <c r="C97" i="57"/>
  <c r="A97" i="57"/>
  <c r="A98" i="57" s="1"/>
  <c r="A99" i="57" s="1"/>
  <c r="A100" i="57" s="1"/>
  <c r="A101" i="57" s="1"/>
  <c r="A102" i="57" s="1"/>
  <c r="A103" i="57" s="1"/>
  <c r="A104" i="57" s="1"/>
  <c r="A105" i="57" s="1"/>
  <c r="A106" i="57" s="1"/>
  <c r="A107" i="57" s="1"/>
  <c r="G95" i="57"/>
  <c r="F95" i="57"/>
  <c r="E95" i="57"/>
  <c r="D95" i="57"/>
  <c r="C95" i="57"/>
  <c r="H87" i="57"/>
  <c r="H86" i="57"/>
  <c r="H85" i="57"/>
  <c r="H84" i="57"/>
  <c r="H83" i="57"/>
  <c r="H82" i="57"/>
  <c r="H81" i="57"/>
  <c r="E80" i="57"/>
  <c r="D80" i="57"/>
  <c r="D75" i="57" s="1"/>
  <c r="H79" i="57"/>
  <c r="C77" i="57"/>
  <c r="H77" i="57" s="1"/>
  <c r="G75" i="57"/>
  <c r="F75" i="57"/>
  <c r="E75" i="57"/>
  <c r="H74" i="57"/>
  <c r="H73" i="57"/>
  <c r="H72" i="57"/>
  <c r="H71" i="57"/>
  <c r="H70" i="57"/>
  <c r="H69" i="57"/>
  <c r="H68" i="57"/>
  <c r="E67" i="57"/>
  <c r="D67" i="57"/>
  <c r="H67" i="57" s="1"/>
  <c r="H66" i="57"/>
  <c r="H65" i="57"/>
  <c r="H64" i="57"/>
  <c r="C64" i="57"/>
  <c r="G62" i="57"/>
  <c r="F62" i="57"/>
  <c r="E62" i="57"/>
  <c r="D62" i="57"/>
  <c r="C62" i="57"/>
  <c r="H61" i="57"/>
  <c r="H60" i="57"/>
  <c r="H59" i="57"/>
  <c r="H58" i="57"/>
  <c r="H57" i="57"/>
  <c r="H56" i="57"/>
  <c r="H55" i="57"/>
  <c r="E54" i="57"/>
  <c r="E49" i="57" s="1"/>
  <c r="D54" i="57"/>
  <c r="H53" i="57"/>
  <c r="H52" i="57"/>
  <c r="H51" i="57"/>
  <c r="C51" i="57"/>
  <c r="G49" i="57"/>
  <c r="F49" i="57"/>
  <c r="D49" i="57"/>
  <c r="C49" i="57"/>
  <c r="H48" i="57"/>
  <c r="H47" i="57"/>
  <c r="H46" i="57"/>
  <c r="H45" i="57"/>
  <c r="H44" i="57"/>
  <c r="H43" i="57"/>
  <c r="H42" i="57"/>
  <c r="E41" i="57"/>
  <c r="E36" i="57" s="1"/>
  <c r="D41" i="57"/>
  <c r="H41" i="57" s="1"/>
  <c r="H40" i="57"/>
  <c r="H39" i="57"/>
  <c r="C38" i="57"/>
  <c r="H38" i="57" s="1"/>
  <c r="G36" i="57"/>
  <c r="F36" i="57"/>
  <c r="D36" i="57"/>
  <c r="C36" i="57"/>
  <c r="H35" i="57"/>
  <c r="H34" i="57"/>
  <c r="H33" i="57"/>
  <c r="H32" i="57"/>
  <c r="H31" i="57"/>
  <c r="H30" i="57"/>
  <c r="H29" i="57"/>
  <c r="E28" i="57"/>
  <c r="E23" i="57" s="1"/>
  <c r="D28" i="57"/>
  <c r="H28" i="57" s="1"/>
  <c r="H27" i="57"/>
  <c r="H26" i="57"/>
  <c r="G23" i="57"/>
  <c r="F23" i="57"/>
  <c r="D23" i="57"/>
  <c r="F10" i="57"/>
  <c r="G10" i="57"/>
  <c r="H14" i="57"/>
  <c r="H16" i="57"/>
  <c r="H17" i="57"/>
  <c r="H18" i="57"/>
  <c r="H19" i="57"/>
  <c r="H20" i="57"/>
  <c r="H21" i="57"/>
  <c r="H22" i="57"/>
  <c r="A25" i="57"/>
  <c r="A26" i="57" s="1"/>
  <c r="A27" i="57" s="1"/>
  <c r="A28" i="57" s="1"/>
  <c r="A29" i="57" s="1"/>
  <c r="A30" i="57" s="1"/>
  <c r="A31" i="57" s="1"/>
  <c r="A32" i="57" s="1"/>
  <c r="A33" i="57" s="1"/>
  <c r="A34" i="57" s="1"/>
  <c r="A35" i="57" s="1"/>
  <c r="A36" i="57" s="1"/>
  <c r="A38" i="57" s="1"/>
  <c r="A39" i="57" s="1"/>
  <c r="A40" i="57" s="1"/>
  <c r="A41" i="57" s="1"/>
  <c r="A42" i="57" s="1"/>
  <c r="A43" i="57" s="1"/>
  <c r="A44" i="57" s="1"/>
  <c r="A45" i="57" s="1"/>
  <c r="A46" i="57" s="1"/>
  <c r="A47" i="57" s="1"/>
  <c r="A48" i="57" s="1"/>
  <c r="A49" i="57" s="1"/>
  <c r="A51" i="57" s="1"/>
  <c r="A52" i="57" s="1"/>
  <c r="A53" i="57" s="1"/>
  <c r="A54" i="57" s="1"/>
  <c r="A55" i="57" s="1"/>
  <c r="A56" i="57" s="1"/>
  <c r="A57" i="57" s="1"/>
  <c r="A58" i="57" s="1"/>
  <c r="A59" i="57" s="1"/>
  <c r="A60" i="57" s="1"/>
  <c r="A61" i="57" s="1"/>
  <c r="A62" i="57" s="1"/>
  <c r="A64" i="57" s="1"/>
  <c r="A65" i="57" s="1"/>
  <c r="A66" i="57" s="1"/>
  <c r="A67" i="57" s="1"/>
  <c r="A68" i="57" s="1"/>
  <c r="A69" i="57" s="1"/>
  <c r="A70" i="57" s="1"/>
  <c r="A71" i="57" s="1"/>
  <c r="A72" i="57" s="1"/>
  <c r="A73" i="57" s="1"/>
  <c r="A74" i="57" s="1"/>
  <c r="A75" i="57" s="1"/>
  <c r="A77" i="57" s="1"/>
  <c r="A78" i="57" s="1"/>
  <c r="A79" i="57" s="1"/>
  <c r="A80" i="57" s="1"/>
  <c r="A81" i="57" s="1"/>
  <c r="A82" i="57" s="1"/>
  <c r="A83" i="57" s="1"/>
  <c r="A84" i="57" s="1"/>
  <c r="A85" i="57" s="1"/>
  <c r="A86" i="57" s="1"/>
  <c r="A87" i="57" s="1"/>
  <c r="A12" i="57"/>
  <c r="A13" i="57" s="1"/>
  <c r="A14" i="57" s="1"/>
  <c r="A15" i="57" s="1"/>
  <c r="A16" i="57" s="1"/>
  <c r="A17" i="57" s="1"/>
  <c r="A18" i="57" s="1"/>
  <c r="A19" i="57" s="1"/>
  <c r="A20" i="57" s="1"/>
  <c r="A21" i="57" s="1"/>
  <c r="A22" i="57" s="1"/>
  <c r="E15" i="57"/>
  <c r="E10" i="57" s="1"/>
  <c r="D15" i="57"/>
  <c r="D10" i="57" s="1"/>
  <c r="C12" i="57"/>
  <c r="J167" i="81" l="1"/>
  <c r="J162" i="81" s="1"/>
  <c r="D197" i="81"/>
  <c r="D231" i="81" s="1"/>
  <c r="D80" i="80"/>
  <c r="D114" i="80" s="1"/>
  <c r="G162" i="81"/>
  <c r="G155" i="81" s="1"/>
  <c r="G154" i="81" s="1"/>
  <c r="G150" i="81" s="1"/>
  <c r="G149" i="81" s="1"/>
  <c r="I162" i="81"/>
  <c r="I155" i="81" s="1"/>
  <c r="I154" i="81" s="1"/>
  <c r="I150" i="81" s="1"/>
  <c r="I149" i="81" s="1"/>
  <c r="J171" i="81"/>
  <c r="H162" i="81"/>
  <c r="H155" i="81" s="1"/>
  <c r="H154" i="81" s="1"/>
  <c r="H150" i="81" s="1"/>
  <c r="H149" i="81" s="1"/>
  <c r="F231" i="81"/>
  <c r="M44" i="80"/>
  <c r="C42" i="80"/>
  <c r="C24" i="80" s="1"/>
  <c r="C58" i="80" s="1"/>
  <c r="F139" i="84"/>
  <c r="H96" i="60"/>
  <c r="C11" i="81"/>
  <c r="J11" i="81" s="1"/>
  <c r="C9" i="78"/>
  <c r="C47" i="78" s="1"/>
  <c r="C15" i="84"/>
  <c r="F112" i="84"/>
  <c r="D52" i="84"/>
  <c r="D51" i="84" s="1"/>
  <c r="F204" i="83"/>
  <c r="C141" i="83"/>
  <c r="D182" i="83"/>
  <c r="F182" i="83" s="1"/>
  <c r="F189" i="83"/>
  <c r="C203" i="83"/>
  <c r="F205" i="83"/>
  <c r="F211" i="83"/>
  <c r="F217" i="83"/>
  <c r="F223" i="83"/>
  <c r="F229" i="83"/>
  <c r="F239" i="83"/>
  <c r="F79" i="83"/>
  <c r="F81" i="83"/>
  <c r="D81" i="83"/>
  <c r="D80" i="83" s="1"/>
  <c r="D79" i="83" s="1"/>
  <c r="F100" i="83"/>
  <c r="F116" i="83"/>
  <c r="D11" i="83"/>
  <c r="D10" i="83" s="1"/>
  <c r="F66" i="83"/>
  <c r="E59" i="83"/>
  <c r="C18" i="83"/>
  <c r="F31" i="83"/>
  <c r="F43" i="83"/>
  <c r="E11" i="83"/>
  <c r="E10" i="83" s="1"/>
  <c r="J22" i="81"/>
  <c r="J67" i="81"/>
  <c r="H82" i="81"/>
  <c r="F82" i="81"/>
  <c r="D82" i="81"/>
  <c r="J182" i="81"/>
  <c r="J188" i="81"/>
  <c r="E197" i="81"/>
  <c r="E231" i="81" s="1"/>
  <c r="G197" i="81"/>
  <c r="G231" i="81" s="1"/>
  <c r="I197" i="81"/>
  <c r="I231" i="81" s="1"/>
  <c r="J211" i="81"/>
  <c r="F162" i="81"/>
  <c r="F150" i="81" s="1"/>
  <c r="G180" i="81"/>
  <c r="G232" i="81" s="1"/>
  <c r="I180" i="81"/>
  <c r="I232" i="81" s="1"/>
  <c r="J125" i="81"/>
  <c r="H180" i="81"/>
  <c r="J96" i="81"/>
  <c r="I82" i="81"/>
  <c r="G82" i="81"/>
  <c r="E82" i="81"/>
  <c r="J83" i="81"/>
  <c r="J73" i="81"/>
  <c r="H116" i="81"/>
  <c r="F116" i="81"/>
  <c r="D116" i="81"/>
  <c r="I116" i="81"/>
  <c r="G116" i="81"/>
  <c r="E116" i="81"/>
  <c r="J52" i="81"/>
  <c r="I47" i="81"/>
  <c r="I35" i="81" s="1"/>
  <c r="I34" i="81" s="1"/>
  <c r="J28" i="81"/>
  <c r="J10" i="81"/>
  <c r="M86" i="80"/>
  <c r="C80" i="80"/>
  <c r="C114" i="80" s="1"/>
  <c r="E80" i="80"/>
  <c r="E114" i="80" s="1"/>
  <c r="F24" i="80"/>
  <c r="F58" i="80" s="1"/>
  <c r="E24" i="80"/>
  <c r="E58" i="80" s="1"/>
  <c r="G24" i="80"/>
  <c r="G58" i="80" s="1"/>
  <c r="E47" i="78"/>
  <c r="H94" i="60"/>
  <c r="H17" i="60"/>
  <c r="H54" i="57"/>
  <c r="H134" i="57"/>
  <c r="H62" i="57"/>
  <c r="E149" i="81"/>
  <c r="E180" i="81" s="1"/>
  <c r="M42" i="80"/>
  <c r="G133" i="84"/>
  <c r="G132" i="84" s="1"/>
  <c r="J215" i="81"/>
  <c r="J197" i="81" s="1"/>
  <c r="J231" i="81" s="1"/>
  <c r="E34" i="81"/>
  <c r="E65" i="81" s="1"/>
  <c r="D34" i="81"/>
  <c r="D65" i="81" s="1"/>
  <c r="J56" i="81"/>
  <c r="C45" i="60"/>
  <c r="H47" i="60"/>
  <c r="H45" i="60" s="1"/>
  <c r="C10" i="60"/>
  <c r="H12" i="60"/>
  <c r="H10" i="60" s="1"/>
  <c r="H121" i="57"/>
  <c r="C10" i="57"/>
  <c r="C78" i="57"/>
  <c r="J9" i="86"/>
  <c r="D91" i="84"/>
  <c r="F100" i="84"/>
  <c r="E151" i="84"/>
  <c r="E133" i="84" s="1"/>
  <c r="F152" i="84"/>
  <c r="G52" i="84"/>
  <c r="G51" i="84" s="1"/>
  <c r="F58" i="84"/>
  <c r="C51" i="84"/>
  <c r="C18" i="84"/>
  <c r="D19" i="84"/>
  <c r="D18" i="84" s="1"/>
  <c r="D10" i="84" s="1"/>
  <c r="E70" i="84"/>
  <c r="F70" i="84" s="1"/>
  <c r="F71" i="84"/>
  <c r="F88" i="83"/>
  <c r="C59" i="83"/>
  <c r="D136" i="83"/>
  <c r="D135" i="83" s="1"/>
  <c r="D134" i="83" s="1"/>
  <c r="D133" i="83" s="1"/>
  <c r="D75" i="82"/>
  <c r="D76" i="82" s="1"/>
  <c r="D38" i="82"/>
  <c r="D39" i="82" s="1"/>
  <c r="F38" i="82"/>
  <c r="F39" i="82" s="1"/>
  <c r="E26" i="82"/>
  <c r="G11" i="82"/>
  <c r="E38" i="82"/>
  <c r="E75" i="82"/>
  <c r="G65" i="82"/>
  <c r="G28" i="82"/>
  <c r="E63" i="82"/>
  <c r="F75" i="82"/>
  <c r="F76" i="82" s="1"/>
  <c r="G48" i="82"/>
  <c r="G51" i="82"/>
  <c r="G10" i="82"/>
  <c r="J100" i="81"/>
  <c r="C100" i="81"/>
  <c r="D149" i="81"/>
  <c r="D180" i="81" s="1"/>
  <c r="H231" i="81"/>
  <c r="J48" i="81"/>
  <c r="I65" i="81"/>
  <c r="J130" i="81"/>
  <c r="J129" i="81" s="1"/>
  <c r="C162" i="81"/>
  <c r="C149" i="81" s="1"/>
  <c r="C215" i="81"/>
  <c r="C197" i="81" s="1"/>
  <c r="C231" i="81" s="1"/>
  <c r="C14" i="81"/>
  <c r="C10" i="81"/>
  <c r="F47" i="81"/>
  <c r="G47" i="81"/>
  <c r="G35" i="81" s="1"/>
  <c r="G34" i="81" s="1"/>
  <c r="G65" i="81" s="1"/>
  <c r="H47" i="81"/>
  <c r="H35" i="81" s="1"/>
  <c r="H34" i="81" s="1"/>
  <c r="H65" i="81" s="1"/>
  <c r="A35" i="81"/>
  <c r="A36" i="81" s="1"/>
  <c r="A37" i="81" s="1"/>
  <c r="A38" i="81" s="1"/>
  <c r="A39" i="81" s="1"/>
  <c r="A40" i="81" s="1"/>
  <c r="A41" i="81" s="1"/>
  <c r="A42" i="81" s="1"/>
  <c r="A43" i="81" s="1"/>
  <c r="A44" i="81" s="1"/>
  <c r="A45" i="81" s="1"/>
  <c r="A46" i="81" s="1"/>
  <c r="A47" i="81" s="1"/>
  <c r="A48" i="81" s="1"/>
  <c r="A49" i="81" s="1"/>
  <c r="A50" i="81" s="1"/>
  <c r="A51" i="81" s="1"/>
  <c r="A52" i="81" s="1"/>
  <c r="A53" i="81" s="1"/>
  <c r="A54" i="81" s="1"/>
  <c r="A55" i="81" s="1"/>
  <c r="A56" i="81" s="1"/>
  <c r="A57" i="81" s="1"/>
  <c r="A58" i="81" s="1"/>
  <c r="A59" i="81" s="1"/>
  <c r="A60" i="81" s="1"/>
  <c r="A61" i="81" s="1"/>
  <c r="A62" i="81" s="1"/>
  <c r="A63" i="81" s="1"/>
  <c r="A64" i="81" s="1"/>
  <c r="A65" i="81" s="1"/>
  <c r="C47" i="81"/>
  <c r="C35" i="81" s="1"/>
  <c r="C34" i="81" s="1"/>
  <c r="M98" i="80"/>
  <c r="M80" i="80" s="1"/>
  <c r="M114" i="80" s="1"/>
  <c r="M15" i="80"/>
  <c r="A14" i="80"/>
  <c r="A15" i="80" s="1"/>
  <c r="A16" i="80" s="1"/>
  <c r="A17" i="80" s="1"/>
  <c r="A18" i="80" s="1"/>
  <c r="A19" i="80" s="1"/>
  <c r="A20" i="80" s="1"/>
  <c r="A21" i="80" s="1"/>
  <c r="A22" i="80" s="1"/>
  <c r="M9" i="80"/>
  <c r="M38" i="80"/>
  <c r="F28" i="79"/>
  <c r="F65" i="79"/>
  <c r="F54" i="79"/>
  <c r="D38" i="79"/>
  <c r="D63" i="79"/>
  <c r="D76" i="79" s="1"/>
  <c r="F17" i="79"/>
  <c r="C54" i="79"/>
  <c r="D26" i="79"/>
  <c r="E38" i="79"/>
  <c r="E39" i="79" s="1"/>
  <c r="F10" i="79"/>
  <c r="C17" i="79"/>
  <c r="F47" i="79"/>
  <c r="A19" i="78"/>
  <c r="A20" i="78" s="1"/>
  <c r="A21" i="78" s="1"/>
  <c r="A22" i="78" s="1"/>
  <c r="A23" i="78" s="1"/>
  <c r="A24" i="78" s="1"/>
  <c r="A25" i="78" s="1"/>
  <c r="A26" i="78" s="1"/>
  <c r="A27" i="78" s="1"/>
  <c r="A28" i="78" s="1"/>
  <c r="A29" i="78" s="1"/>
  <c r="A30" i="78" s="1"/>
  <c r="A31" i="78" s="1"/>
  <c r="A32" i="78" s="1"/>
  <c r="A33" i="78" s="1"/>
  <c r="A34" i="78" s="1"/>
  <c r="A35" i="78" s="1"/>
  <c r="A36" i="78" s="1"/>
  <c r="A37" i="78" s="1"/>
  <c r="A38" i="78" s="1"/>
  <c r="C15" i="76"/>
  <c r="D15" i="76"/>
  <c r="A56" i="42"/>
  <c r="A57" i="42" s="1"/>
  <c r="A58" i="42" s="1"/>
  <c r="A59" i="42" s="1"/>
  <c r="A60" i="42" s="1"/>
  <c r="A62" i="42" s="1"/>
  <c r="A63" i="42" s="1"/>
  <c r="A64" i="42" s="1"/>
  <c r="A65" i="42" s="1"/>
  <c r="A66" i="42" s="1"/>
  <c r="A67" i="42" s="1"/>
  <c r="A68" i="42" s="1"/>
  <c r="A69" i="42" s="1"/>
  <c r="A70" i="42" s="1"/>
  <c r="H108" i="57"/>
  <c r="H95" i="57"/>
  <c r="H147" i="57"/>
  <c r="H160" i="57"/>
  <c r="H12" i="57"/>
  <c r="H15" i="57"/>
  <c r="H36" i="57"/>
  <c r="D147" i="57"/>
  <c r="H49" i="57"/>
  <c r="H80" i="57"/>
  <c r="C25" i="57"/>
  <c r="J47" i="81" l="1"/>
  <c r="J155" i="81"/>
  <c r="H117" i="81"/>
  <c r="E132" i="84"/>
  <c r="F132" i="84" s="1"/>
  <c r="C11" i="84"/>
  <c r="F11" i="84" s="1"/>
  <c r="F15" i="84"/>
  <c r="I117" i="81"/>
  <c r="F203" i="83"/>
  <c r="C202" i="83"/>
  <c r="F202" i="83" s="1"/>
  <c r="F141" i="83"/>
  <c r="C136" i="83"/>
  <c r="C135" i="83" s="1"/>
  <c r="C134" i="83" s="1"/>
  <c r="C133" i="83" s="1"/>
  <c r="F133" i="83" s="1"/>
  <c r="F80" i="83"/>
  <c r="F18" i="83"/>
  <c r="C13" i="83"/>
  <c r="E76" i="82"/>
  <c r="D232" i="81"/>
  <c r="E232" i="81"/>
  <c r="H232" i="81"/>
  <c r="G117" i="81"/>
  <c r="D117" i="81"/>
  <c r="E117" i="81"/>
  <c r="H10" i="57"/>
  <c r="H78" i="57"/>
  <c r="H75" i="57" s="1"/>
  <c r="C75" i="57"/>
  <c r="C89" i="57" s="1"/>
  <c r="F133" i="84"/>
  <c r="F151" i="84"/>
  <c r="E52" i="84"/>
  <c r="E51" i="84" s="1"/>
  <c r="F19" i="84"/>
  <c r="F59" i="83"/>
  <c r="F136" i="83"/>
  <c r="F134" i="83"/>
  <c r="F135" i="83"/>
  <c r="E39" i="82"/>
  <c r="J154" i="81"/>
  <c r="J150" i="81" s="1"/>
  <c r="J149" i="81" s="1"/>
  <c r="F149" i="81"/>
  <c r="F180" i="81" s="1"/>
  <c r="F232" i="81" s="1"/>
  <c r="J40" i="81"/>
  <c r="A67" i="81"/>
  <c r="A68" i="81" s="1"/>
  <c r="A69" i="81" s="1"/>
  <c r="A70" i="81" s="1"/>
  <c r="A71" i="81" s="1"/>
  <c r="A23" i="80"/>
  <c r="A24" i="80" s="1"/>
  <c r="A25" i="80" s="1"/>
  <c r="D39" i="79"/>
  <c r="A39" i="78"/>
  <c r="A40" i="78" s="1"/>
  <c r="A41" i="78" s="1"/>
  <c r="A42" i="78" s="1"/>
  <c r="A43" i="78" s="1"/>
  <c r="A44" i="78" s="1"/>
  <c r="A45" i="78" s="1"/>
  <c r="A46" i="78" s="1"/>
  <c r="A47" i="78" s="1"/>
  <c r="A48" i="78" s="1"/>
  <c r="C23" i="57"/>
  <c r="H25" i="57"/>
  <c r="H23" i="57" s="1"/>
  <c r="D89" i="57"/>
  <c r="C10" i="84" l="1"/>
  <c r="C12" i="83"/>
  <c r="F13" i="83"/>
  <c r="F52" i="84"/>
  <c r="F51" i="84" s="1"/>
  <c r="F35" i="81"/>
  <c r="F34" i="81" s="1"/>
  <c r="F65" i="81" s="1"/>
  <c r="F117" i="81" s="1"/>
  <c r="J39" i="81"/>
  <c r="A72" i="81"/>
  <c r="A73" i="81" s="1"/>
  <c r="A74" i="81" s="1"/>
  <c r="A75" i="81" s="1"/>
  <c r="A76" i="81" s="1"/>
  <c r="A77" i="81" s="1"/>
  <c r="A78" i="81" s="1"/>
  <c r="A79" i="81" s="1"/>
  <c r="A80" i="81" s="1"/>
  <c r="A26" i="80"/>
  <c r="A27" i="80" s="1"/>
  <c r="A28" i="80" s="1"/>
  <c r="F12" i="83" l="1"/>
  <c r="C11" i="83"/>
  <c r="J35" i="81"/>
  <c r="J34" i="81" s="1"/>
  <c r="A81" i="81"/>
  <c r="A82" i="81" s="1"/>
  <c r="A29" i="80"/>
  <c r="A30" i="80" s="1"/>
  <c r="A31" i="80" s="1"/>
  <c r="A32" i="80" s="1"/>
  <c r="A33" i="80" s="1"/>
  <c r="A34" i="80" s="1"/>
  <c r="A35" i="80" s="1"/>
  <c r="A36" i="80" s="1"/>
  <c r="C10" i="83" l="1"/>
  <c r="F10" i="83" s="1"/>
  <c r="F11" i="83"/>
  <c r="A83" i="81"/>
  <c r="A84" i="81" s="1"/>
  <c r="A85" i="81" s="1"/>
  <c r="A86" i="81" s="1"/>
  <c r="A37" i="80"/>
  <c r="A38" i="80" s="1"/>
  <c r="A39" i="80" s="1"/>
  <c r="A40" i="80" s="1"/>
  <c r="A87" i="81" l="1"/>
  <c r="A88" i="81" s="1"/>
  <c r="A89" i="81" s="1"/>
  <c r="A90" i="81" s="1"/>
  <c r="A91" i="81" s="1"/>
  <c r="A92" i="81" s="1"/>
  <c r="A93" i="81" s="1"/>
  <c r="A94" i="81" s="1"/>
  <c r="A41" i="80"/>
  <c r="A42" i="80" s="1"/>
  <c r="A43" i="80" s="1"/>
  <c r="A44" i="80" s="1"/>
  <c r="A45" i="80" s="1"/>
  <c r="A46" i="80" s="1"/>
  <c r="A47" i="80" s="1"/>
  <c r="A48" i="80" s="1"/>
  <c r="A49" i="80" s="1"/>
  <c r="A50" i="80" s="1"/>
  <c r="A51" i="80" s="1"/>
  <c r="A52" i="80" s="1"/>
  <c r="A53" i="80" s="1"/>
  <c r="A54" i="80" s="1"/>
  <c r="A95" i="81" l="1"/>
  <c r="A96" i="81" s="1"/>
  <c r="A97" i="81" s="1"/>
  <c r="A98" i="81" s="1"/>
  <c r="A55" i="80"/>
  <c r="A56" i="80" s="1"/>
  <c r="A57" i="80" s="1"/>
  <c r="A58" i="80" s="1"/>
  <c r="A59" i="80" s="1"/>
  <c r="A99" i="81" l="1"/>
  <c r="A100" i="81" s="1"/>
  <c r="A101" i="81" s="1"/>
  <c r="A102" i="81" s="1"/>
  <c r="A103" i="81" s="1"/>
  <c r="A104" i="81" s="1"/>
  <c r="A105" i="81" s="1"/>
  <c r="A106" i="81" s="1"/>
  <c r="A107" i="81" s="1"/>
  <c r="A108" i="81" s="1"/>
  <c r="A109" i="81" s="1"/>
  <c r="A110" i="81" s="1"/>
  <c r="A111" i="81" s="1"/>
  <c r="A112" i="81" l="1"/>
  <c r="A113" i="81" s="1"/>
  <c r="A114" i="81" s="1"/>
  <c r="A115" i="81" l="1"/>
  <c r="A116" i="81" s="1"/>
  <c r="A117" i="81" s="1"/>
  <c r="A118" i="81" s="1"/>
  <c r="F72" i="70" l="1"/>
  <c r="E72" i="70"/>
  <c r="D72" i="70"/>
  <c r="C72" i="70"/>
  <c r="F67" i="70"/>
  <c r="E67" i="70"/>
  <c r="D67" i="70"/>
  <c r="C67" i="70"/>
  <c r="F62" i="70"/>
  <c r="E62" i="70"/>
  <c r="D62" i="70"/>
  <c r="C62" i="70"/>
  <c r="F57" i="70"/>
  <c r="E57" i="70"/>
  <c r="D57" i="70"/>
  <c r="C57" i="70"/>
  <c r="F52" i="70"/>
  <c r="E52" i="70"/>
  <c r="D52" i="70"/>
  <c r="C52" i="70"/>
  <c r="F47" i="70"/>
  <c r="D47" i="70"/>
  <c r="E47" i="70"/>
  <c r="C47" i="70"/>
  <c r="D37" i="70"/>
  <c r="E37" i="70"/>
  <c r="F37" i="70"/>
  <c r="D38" i="70"/>
  <c r="E38" i="70"/>
  <c r="F38" i="70"/>
  <c r="D39" i="70"/>
  <c r="E39" i="70"/>
  <c r="G39" i="70" s="1"/>
  <c r="F39" i="70"/>
  <c r="C38" i="70"/>
  <c r="C39" i="70"/>
  <c r="F30" i="70"/>
  <c r="E30" i="70"/>
  <c r="D30" i="70"/>
  <c r="C30" i="70"/>
  <c r="F25" i="70"/>
  <c r="E25" i="70"/>
  <c r="D25" i="70"/>
  <c r="C25" i="70"/>
  <c r="F20" i="70"/>
  <c r="E20" i="70"/>
  <c r="D20" i="70"/>
  <c r="C20" i="70"/>
  <c r="C15" i="70"/>
  <c r="D15" i="70"/>
  <c r="E15" i="70"/>
  <c r="F15" i="70"/>
  <c r="F10" i="70"/>
  <c r="E10" i="70"/>
  <c r="D10" i="70"/>
  <c r="G76" i="70"/>
  <c r="G75" i="70"/>
  <c r="G74" i="70"/>
  <c r="G71" i="70"/>
  <c r="G70" i="70"/>
  <c r="G69" i="70"/>
  <c r="G66" i="70"/>
  <c r="G65" i="70"/>
  <c r="G64" i="70"/>
  <c r="G61" i="70"/>
  <c r="G60" i="70"/>
  <c r="G59" i="70"/>
  <c r="G56" i="70"/>
  <c r="G55" i="70"/>
  <c r="G54" i="70"/>
  <c r="G51" i="70"/>
  <c r="G50" i="70"/>
  <c r="G49" i="70"/>
  <c r="G47" i="70" s="1"/>
  <c r="G34" i="70"/>
  <c r="G33" i="70"/>
  <c r="G32" i="70"/>
  <c r="G29" i="70"/>
  <c r="G28" i="70"/>
  <c r="G27" i="70"/>
  <c r="G24" i="70"/>
  <c r="G23" i="70"/>
  <c r="G22" i="70"/>
  <c r="G19" i="70"/>
  <c r="G18" i="70"/>
  <c r="G17" i="70"/>
  <c r="G14" i="70"/>
  <c r="G13" i="70"/>
  <c r="C12" i="70"/>
  <c r="C37" i="70" s="1"/>
  <c r="E59" i="50"/>
  <c r="E69" i="50" s="1"/>
  <c r="G57" i="70" l="1"/>
  <c r="G67" i="70"/>
  <c r="G72" i="70"/>
  <c r="G62" i="70"/>
  <c r="G52" i="70"/>
  <c r="C35" i="70"/>
  <c r="D35" i="70"/>
  <c r="E35" i="70"/>
  <c r="F35" i="70"/>
  <c r="G38" i="70"/>
  <c r="G37" i="70"/>
  <c r="G20" i="70"/>
  <c r="G30" i="70"/>
  <c r="G15" i="70"/>
  <c r="G25" i="70"/>
  <c r="C10" i="70"/>
  <c r="E41" i="70"/>
  <c r="C41" i="70"/>
  <c r="G12" i="70"/>
  <c r="G10" i="70" s="1"/>
  <c r="H11" i="7"/>
  <c r="E11" i="7"/>
  <c r="A3" i="16"/>
  <c r="A3" i="17" s="1"/>
  <c r="A3" i="69" s="1"/>
  <c r="A3" i="7" s="1"/>
  <c r="AC61" i="48"/>
  <c r="AC60" i="48"/>
  <c r="AC59" i="48"/>
  <c r="AC58" i="48"/>
  <c r="AE57" i="48"/>
  <c r="AC57" i="48"/>
  <c r="AC56" i="48"/>
  <c r="AC55" i="48"/>
  <c r="AC54" i="48"/>
  <c r="AC53" i="48"/>
  <c r="AC50" i="48"/>
  <c r="G50" i="48"/>
  <c r="AD49" i="48"/>
  <c r="AE49" i="48" s="1"/>
  <c r="AC49" i="48"/>
  <c r="AC43" i="48"/>
  <c r="G43" i="48"/>
  <c r="D26" i="48"/>
  <c r="D29" i="48" s="1"/>
  <c r="AC29" i="48"/>
  <c r="AD28" i="48"/>
  <c r="AE28" i="48" s="1"/>
  <c r="AC28" i="48"/>
  <c r="AC52" i="48"/>
  <c r="AC46" i="48"/>
  <c r="AC45" i="48"/>
  <c r="AC40" i="48"/>
  <c r="AC39" i="48"/>
  <c r="AC38" i="48"/>
  <c r="AC37" i="48"/>
  <c r="AC36" i="48"/>
  <c r="AC35" i="48"/>
  <c r="AC34" i="48"/>
  <c r="AC33" i="48"/>
  <c r="AC32" i="48"/>
  <c r="AC31" i="48"/>
  <c r="AC62" i="48"/>
  <c r="AC47" i="48"/>
  <c r="AC41" i="48"/>
  <c r="AC26" i="48"/>
  <c r="AC25" i="48"/>
  <c r="AC24" i="48"/>
  <c r="A3" i="71" l="1"/>
  <c r="A3" i="57"/>
  <c r="A3" i="70"/>
  <c r="G35" i="70"/>
  <c r="C65" i="81" l="1"/>
  <c r="G46" i="78"/>
  <c r="G40" i="78" s="1"/>
  <c r="G47" i="78" s="1"/>
  <c r="E47" i="84"/>
  <c r="C25" i="82"/>
  <c r="C25" i="79"/>
  <c r="F47" i="84" l="1"/>
  <c r="E40" i="84"/>
  <c r="J64" i="81"/>
  <c r="J65" i="81" s="1"/>
  <c r="G25" i="82"/>
  <c r="G26" i="82" s="1"/>
  <c r="C26" i="82"/>
  <c r="F25" i="79"/>
  <c r="E18" i="84" l="1"/>
  <c r="F40" i="84"/>
  <c r="E54" i="50"/>
  <c r="F54" i="50"/>
  <c r="E35" i="50"/>
  <c r="F35" i="50"/>
  <c r="F70" i="50" l="1"/>
  <c r="F74" i="50" s="1"/>
  <c r="E10" i="84"/>
  <c r="F10" i="84" s="1"/>
  <c r="F18" i="84"/>
  <c r="E70" i="50"/>
  <c r="E74" i="50" s="1"/>
  <c r="F47" i="37"/>
  <c r="D21" i="91" s="1"/>
  <c r="F73" i="50" l="1"/>
  <c r="F75" i="50" s="1"/>
  <c r="H11" i="25" l="1"/>
  <c r="H12" i="25"/>
  <c r="H15" i="25"/>
  <c r="H16" i="25"/>
  <c r="H17" i="25"/>
  <c r="H18" i="25"/>
  <c r="H10" i="25"/>
  <c r="H13" i="25"/>
  <c r="E11" i="25"/>
  <c r="E12" i="25"/>
  <c r="E15" i="25"/>
  <c r="E16" i="25"/>
  <c r="E17" i="25"/>
  <c r="E18" i="25"/>
  <c r="E10" i="25"/>
  <c r="E13" i="25"/>
  <c r="E12" i="9"/>
  <c r="G42" i="84" s="1"/>
  <c r="E11" i="26"/>
  <c r="G21" i="84" s="1"/>
  <c r="G19" i="84" s="1"/>
  <c r="G15" i="84"/>
  <c r="G11" i="84" s="1"/>
  <c r="E73" i="50" l="1"/>
  <c r="E75" i="50" s="1"/>
  <c r="H14" i="25"/>
  <c r="E14" i="25"/>
  <c r="C16" i="14" l="1"/>
  <c r="D58" i="5" l="1"/>
  <c r="C37" i="82"/>
  <c r="G37" i="82" s="1"/>
  <c r="C37" i="79"/>
  <c r="F37" i="79" s="1"/>
  <c r="G39" i="68" l="1"/>
  <c r="G38" i="68"/>
  <c r="G37" i="68"/>
  <c r="G36" i="68"/>
  <c r="F35" i="68"/>
  <c r="E35" i="68"/>
  <c r="D35" i="68"/>
  <c r="C35" i="68"/>
  <c r="G34" i="68"/>
  <c r="G33" i="68"/>
  <c r="G32" i="68"/>
  <c r="G31" i="68"/>
  <c r="G29" i="68"/>
  <c r="F28" i="68"/>
  <c r="E28" i="68"/>
  <c r="D28" i="68"/>
  <c r="C28" i="68"/>
  <c r="G28" i="68" l="1"/>
  <c r="G35" i="68"/>
  <c r="D40" i="68"/>
  <c r="F40" i="68"/>
  <c r="C40" i="68"/>
  <c r="E40" i="68"/>
  <c r="D7" i="14"/>
  <c r="D7" i="13"/>
  <c r="E7" i="65"/>
  <c r="D7" i="53"/>
  <c r="F7" i="25"/>
  <c r="D19" i="13"/>
  <c r="D13" i="13"/>
  <c r="F8" i="9"/>
  <c r="E7" i="59"/>
  <c r="F7" i="26"/>
  <c r="D7" i="67"/>
  <c r="C7" i="66"/>
  <c r="D7" i="66"/>
  <c r="E7" i="54"/>
  <c r="H19" i="64"/>
  <c r="H18" i="64"/>
  <c r="H20" i="64"/>
  <c r="H21" i="64"/>
  <c r="G40" i="68" l="1"/>
  <c r="F23" i="37" s="1"/>
  <c r="H22" i="64"/>
  <c r="H9" i="64" s="1"/>
  <c r="D31" i="13"/>
  <c r="G35" i="23"/>
  <c r="G34" i="23"/>
  <c r="L28" i="23"/>
  <c r="L27" i="23"/>
  <c r="L26" i="23" s="1"/>
  <c r="K26" i="23"/>
  <c r="J26" i="23"/>
  <c r="I26" i="23"/>
  <c r="H26" i="23"/>
  <c r="G26" i="23"/>
  <c r="F26" i="23"/>
  <c r="E26" i="23"/>
  <c r="D26" i="23"/>
  <c r="C26" i="23"/>
  <c r="L25" i="23"/>
  <c r="L24" i="23"/>
  <c r="K23" i="23"/>
  <c r="J23" i="23"/>
  <c r="I23" i="23"/>
  <c r="H23" i="23"/>
  <c r="G23" i="23"/>
  <c r="F23" i="23"/>
  <c r="E23" i="23"/>
  <c r="D23" i="23"/>
  <c r="C23" i="23"/>
  <c r="L22" i="23"/>
  <c r="L21" i="23"/>
  <c r="D20" i="23"/>
  <c r="L20" i="23" s="1"/>
  <c r="G18" i="23"/>
  <c r="D19" i="23"/>
  <c r="L19" i="23" s="1"/>
  <c r="K18" i="23"/>
  <c r="J18" i="23"/>
  <c r="I18" i="23"/>
  <c r="H18" i="23"/>
  <c r="F18" i="23"/>
  <c r="E18" i="23"/>
  <c r="C18" i="23"/>
  <c r="C10" i="23"/>
  <c r="L23" i="23" l="1"/>
  <c r="L18" i="23"/>
  <c r="C72" i="82"/>
  <c r="C72" i="79"/>
  <c r="D18" i="23"/>
  <c r="D34" i="23" s="1"/>
  <c r="D10" i="67"/>
  <c r="D14" i="54"/>
  <c r="E14" i="54"/>
  <c r="F72" i="79" l="1"/>
  <c r="F68" i="79" s="1"/>
  <c r="C68" i="79"/>
  <c r="G72" i="82"/>
  <c r="G68" i="82" s="1"/>
  <c r="C68" i="82"/>
  <c r="D16" i="68" l="1"/>
  <c r="E16" i="68"/>
  <c r="F16" i="68"/>
  <c r="C16" i="68"/>
  <c r="G18" i="68"/>
  <c r="G19" i="68"/>
  <c r="G20" i="68"/>
  <c r="G17" i="68"/>
  <c r="G12" i="68"/>
  <c r="G13" i="68"/>
  <c r="G15" i="68"/>
  <c r="G10" i="68"/>
  <c r="E23" i="37" s="1"/>
  <c r="E21" i="68"/>
  <c r="C21" i="68"/>
  <c r="C10" i="67"/>
  <c r="G9" i="68" l="1"/>
  <c r="F21" i="68"/>
  <c r="D21" i="68"/>
  <c r="G16" i="68"/>
  <c r="G21" i="68" l="1"/>
  <c r="E39" i="37"/>
  <c r="D9" i="67" l="1"/>
  <c r="D20" i="67" s="1"/>
  <c r="C9" i="67"/>
  <c r="C20" i="67" s="1"/>
  <c r="D16" i="14" l="1"/>
  <c r="E58" i="5" s="1"/>
  <c r="D18" i="66"/>
  <c r="E24" i="5" s="1"/>
  <c r="C18" i="66"/>
  <c r="D24" i="5" s="1"/>
  <c r="C7" i="67"/>
  <c r="E62" i="48"/>
  <c r="D23" i="5" l="1"/>
  <c r="C12" i="79"/>
  <c r="E23" i="5"/>
  <c r="C49" i="79"/>
  <c r="C74" i="82"/>
  <c r="C74" i="79"/>
  <c r="D26" i="5"/>
  <c r="F49" i="79" l="1"/>
  <c r="F48" i="79" s="1"/>
  <c r="C48" i="79"/>
  <c r="F12" i="79"/>
  <c r="F11" i="79" s="1"/>
  <c r="F26" i="79" s="1"/>
  <c r="C11" i="79"/>
  <c r="C26" i="79" s="1"/>
  <c r="F74" i="79"/>
  <c r="F75" i="79" s="1"/>
  <c r="C75" i="79"/>
  <c r="G74" i="82"/>
  <c r="G75" i="82" s="1"/>
  <c r="C75" i="82"/>
  <c r="L51" i="23"/>
  <c r="L49" i="23"/>
  <c r="L41" i="23"/>
  <c r="L14" i="23"/>
  <c r="F37" i="37" l="1"/>
  <c r="D22" i="64"/>
  <c r="D9" i="64" s="1"/>
  <c r="E22" i="64"/>
  <c r="E9" i="64" s="1"/>
  <c r="E12" i="64" s="1"/>
  <c r="F22" i="64"/>
  <c r="F9" i="64" s="1"/>
  <c r="F12" i="64" s="1"/>
  <c r="G22" i="64"/>
  <c r="G9" i="64" s="1"/>
  <c r="G12" i="64" s="1"/>
  <c r="H10" i="64"/>
  <c r="H12" i="64" s="1"/>
  <c r="H11" i="64"/>
  <c r="D12" i="64" l="1"/>
  <c r="D31" i="63" l="1"/>
  <c r="G19" i="25"/>
  <c r="D19" i="25"/>
  <c r="G91" i="78" l="1"/>
  <c r="E128" i="84"/>
  <c r="C62" i="82"/>
  <c r="G62" i="82" s="1"/>
  <c r="C62" i="79"/>
  <c r="D10" i="23"/>
  <c r="E10" i="23"/>
  <c r="F10" i="23"/>
  <c r="G10" i="23"/>
  <c r="H10" i="23"/>
  <c r="I10" i="23"/>
  <c r="J10" i="23"/>
  <c r="K10" i="23"/>
  <c r="L15" i="23"/>
  <c r="L16" i="23"/>
  <c r="L17" i="23"/>
  <c r="C29" i="23"/>
  <c r="C36" i="23" s="1"/>
  <c r="D29" i="23"/>
  <c r="D36" i="23" s="1"/>
  <c r="D40" i="23" s="1"/>
  <c r="L40" i="23" s="1"/>
  <c r="E29" i="23"/>
  <c r="E36" i="23" s="1"/>
  <c r="E33" i="23" s="1"/>
  <c r="F29" i="23"/>
  <c r="F36" i="23" s="1"/>
  <c r="G29" i="23"/>
  <c r="G36" i="23" s="1"/>
  <c r="H29" i="23"/>
  <c r="H36" i="23" s="1"/>
  <c r="I29" i="23"/>
  <c r="I36" i="23" s="1"/>
  <c r="I33" i="23" s="1"/>
  <c r="J29" i="23"/>
  <c r="J36" i="23" s="1"/>
  <c r="K29" i="23"/>
  <c r="K36" i="23" s="1"/>
  <c r="K33" i="23" s="1"/>
  <c r="L30" i="23"/>
  <c r="L31" i="23"/>
  <c r="L32" i="23"/>
  <c r="C33" i="23"/>
  <c r="F33" i="23"/>
  <c r="H33" i="23"/>
  <c r="J33" i="23"/>
  <c r="C37" i="23"/>
  <c r="E37" i="23"/>
  <c r="F37" i="23"/>
  <c r="H37" i="23"/>
  <c r="I37" i="23"/>
  <c r="J37" i="23"/>
  <c r="K37" i="23"/>
  <c r="D38" i="23"/>
  <c r="G39" i="23"/>
  <c r="G62" i="23" s="1"/>
  <c r="L42" i="23"/>
  <c r="L43" i="23"/>
  <c r="L44" i="23"/>
  <c r="C45" i="23"/>
  <c r="E45" i="23"/>
  <c r="F45" i="23"/>
  <c r="G45" i="23"/>
  <c r="H45" i="23"/>
  <c r="I45" i="23"/>
  <c r="J45" i="23"/>
  <c r="K45" i="23"/>
  <c r="D46" i="23"/>
  <c r="L46" i="23" s="1"/>
  <c r="D47" i="23"/>
  <c r="L47" i="23" s="1"/>
  <c r="L48" i="23"/>
  <c r="C50" i="23"/>
  <c r="D50" i="23"/>
  <c r="E50" i="23"/>
  <c r="F50" i="23"/>
  <c r="G50" i="23"/>
  <c r="H50" i="23"/>
  <c r="I50" i="23"/>
  <c r="J50" i="23"/>
  <c r="K50" i="23"/>
  <c r="L52" i="23"/>
  <c r="L50" i="23" s="1"/>
  <c r="C53" i="23"/>
  <c r="D53" i="23"/>
  <c r="E53" i="23"/>
  <c r="F53" i="23"/>
  <c r="G53" i="23"/>
  <c r="H53" i="23"/>
  <c r="I53" i="23"/>
  <c r="J53" i="23"/>
  <c r="K53" i="23"/>
  <c r="L54" i="23"/>
  <c r="L55" i="23"/>
  <c r="C56" i="23"/>
  <c r="D56" i="23"/>
  <c r="E56" i="23"/>
  <c r="F56" i="23"/>
  <c r="G56" i="23"/>
  <c r="H56" i="23"/>
  <c r="I56" i="23"/>
  <c r="J56" i="23"/>
  <c r="K56" i="23"/>
  <c r="L57" i="23"/>
  <c r="L56" i="23" s="1"/>
  <c r="L58" i="23"/>
  <c r="L59" i="23"/>
  <c r="C60" i="23"/>
  <c r="E60" i="23"/>
  <c r="F60" i="23"/>
  <c r="H60" i="23"/>
  <c r="I60" i="23"/>
  <c r="J60" i="23"/>
  <c r="K60" i="23"/>
  <c r="L36" i="23" l="1"/>
  <c r="G85" i="78"/>
  <c r="G92" i="78" s="1"/>
  <c r="F128" i="84"/>
  <c r="E121" i="84"/>
  <c r="J179" i="81"/>
  <c r="J180" i="81" s="1"/>
  <c r="J232" i="81" s="1"/>
  <c r="C180" i="81"/>
  <c r="C232" i="81" s="1"/>
  <c r="L53" i="23"/>
  <c r="D45" i="23"/>
  <c r="F62" i="79"/>
  <c r="F63" i="79" s="1"/>
  <c r="F76" i="79" s="1"/>
  <c r="C63" i="79"/>
  <c r="C76" i="79" s="1"/>
  <c r="D63" i="23"/>
  <c r="L63" i="23" s="1"/>
  <c r="L10" i="23"/>
  <c r="L29" i="23"/>
  <c r="G33" i="23"/>
  <c r="G38" i="23"/>
  <c r="G61" i="23" s="1"/>
  <c r="G60" i="23" s="1"/>
  <c r="D10" i="75" s="1"/>
  <c r="L39" i="23"/>
  <c r="L35" i="23"/>
  <c r="L34" i="23"/>
  <c r="L45" i="23"/>
  <c r="D33" i="23"/>
  <c r="D61" i="23"/>
  <c r="D9" i="54"/>
  <c r="A3" i="68"/>
  <c r="E99" i="84" l="1"/>
  <c r="F121" i="84"/>
  <c r="L38" i="23"/>
  <c r="L33" i="23"/>
  <c r="D37" i="23"/>
  <c r="D62" i="23"/>
  <c r="L62" i="23" s="1"/>
  <c r="L37" i="23"/>
  <c r="A3" i="67"/>
  <c r="A3" i="66"/>
  <c r="G37" i="23"/>
  <c r="D60" i="23" l="1"/>
  <c r="E91" i="84"/>
  <c r="F99" i="84"/>
  <c r="L61" i="23"/>
  <c r="L60" i="23" s="1"/>
  <c r="F44" i="37" l="1"/>
  <c r="D26" i="45"/>
  <c r="F42" i="37" s="1"/>
  <c r="F38" i="37" l="1"/>
  <c r="A3" i="38" l="1"/>
  <c r="A3" i="49"/>
  <c r="C7" i="14"/>
  <c r="A3" i="14"/>
  <c r="C7" i="13"/>
  <c r="A3" i="13"/>
  <c r="C7" i="65"/>
  <c r="A3" i="65"/>
  <c r="C7" i="53"/>
  <c r="A3" i="53"/>
  <c r="A3" i="64"/>
  <c r="A3" i="63"/>
  <c r="C7" i="25"/>
  <c r="A3" i="25"/>
  <c r="A3" i="23"/>
  <c r="A3" i="60"/>
  <c r="C8" i="9"/>
  <c r="A3" i="9"/>
  <c r="C7" i="59"/>
  <c r="A3" i="59"/>
  <c r="C7" i="26"/>
  <c r="A3" i="26"/>
  <c r="D7" i="54"/>
  <c r="A3" i="54"/>
  <c r="A3" i="91" l="1"/>
  <c r="A3" i="89"/>
  <c r="A3" i="88" s="1"/>
  <c r="A3" i="78" s="1"/>
  <c r="A3" i="90"/>
  <c r="A3" i="75"/>
  <c r="A3" i="74"/>
  <c r="A3" i="73"/>
  <c r="A3" i="76"/>
  <c r="C22" i="64"/>
  <c r="C9" i="64" s="1"/>
  <c r="C12" i="64" s="1"/>
  <c r="E19" i="25"/>
  <c r="G47" i="84" l="1"/>
  <c r="G40" i="84" s="1"/>
  <c r="G18" i="84" s="1"/>
  <c r="G10" i="84" s="1"/>
  <c r="H19" i="25"/>
  <c r="G128" i="84" l="1"/>
  <c r="G121" i="84" s="1"/>
  <c r="G99" i="84" s="1"/>
  <c r="H20" i="63" l="1"/>
  <c r="H19" i="63"/>
  <c r="H18" i="63"/>
  <c r="G17" i="63"/>
  <c r="F17" i="63"/>
  <c r="C17" i="63"/>
  <c r="H16" i="63"/>
  <c r="H15" i="63"/>
  <c r="H14" i="63"/>
  <c r="H12" i="63"/>
  <c r="H11" i="63"/>
  <c r="H17" i="63" l="1"/>
  <c r="G37" i="63" l="1"/>
  <c r="F37" i="63"/>
  <c r="E37" i="63"/>
  <c r="D37" i="63"/>
  <c r="C37" i="63"/>
  <c r="H37" i="63" s="1"/>
  <c r="H34" i="63"/>
  <c r="H33" i="63"/>
  <c r="H32" i="63"/>
  <c r="G31" i="63"/>
  <c r="G36" i="63" s="1"/>
  <c r="G35" i="63" s="1"/>
  <c r="F31" i="63"/>
  <c r="F36" i="63" s="1"/>
  <c r="F35" i="63" s="1"/>
  <c r="E31" i="63"/>
  <c r="E36" i="63" s="1"/>
  <c r="E35" i="63" s="1"/>
  <c r="D36" i="63"/>
  <c r="D35" i="63" s="1"/>
  <c r="C31" i="63"/>
  <c r="C36" i="63" s="1"/>
  <c r="H30" i="63"/>
  <c r="H29" i="63"/>
  <c r="H28" i="63"/>
  <c r="H26" i="63"/>
  <c r="H25" i="63"/>
  <c r="G24" i="63"/>
  <c r="F24" i="63"/>
  <c r="E24" i="63"/>
  <c r="D24" i="63"/>
  <c r="C24" i="63"/>
  <c r="G23" i="63"/>
  <c r="F23" i="63"/>
  <c r="E23" i="63"/>
  <c r="D23" i="63"/>
  <c r="C23" i="63"/>
  <c r="H23" i="63" s="1"/>
  <c r="G22" i="63"/>
  <c r="G21" i="63" s="1"/>
  <c r="F22" i="63"/>
  <c r="F21" i="63" s="1"/>
  <c r="E22" i="63"/>
  <c r="E21" i="63" s="1"/>
  <c r="D22" i="63"/>
  <c r="D21" i="63" s="1"/>
  <c r="C22" i="63"/>
  <c r="A11" i="63"/>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33" i="63" s="1"/>
  <c r="A34" i="63" s="1"/>
  <c r="A35" i="63" s="1"/>
  <c r="A36" i="63" s="1"/>
  <c r="A37" i="63" s="1"/>
  <c r="A38" i="63" s="1"/>
  <c r="G10" i="63"/>
  <c r="F10" i="63"/>
  <c r="E10" i="63"/>
  <c r="D10" i="63"/>
  <c r="C10" i="63"/>
  <c r="H24" i="63" l="1"/>
  <c r="H10" i="63"/>
  <c r="H22" i="63"/>
  <c r="C21" i="63"/>
  <c r="H21" i="63" s="1"/>
  <c r="H36" i="63"/>
  <c r="C35" i="63"/>
  <c r="H35" i="63" s="1"/>
  <c r="H31" i="63"/>
  <c r="H16" i="9" l="1"/>
  <c r="E16" i="9"/>
  <c r="C11" i="53" l="1"/>
  <c r="D11" i="53"/>
  <c r="D15" i="53"/>
  <c r="C15" i="53"/>
  <c r="D19" i="53"/>
  <c r="C19" i="53"/>
  <c r="D23" i="53"/>
  <c r="C23" i="53"/>
  <c r="C28" i="53" s="1"/>
  <c r="D32" i="80" l="1"/>
  <c r="D50" i="5"/>
  <c r="D28" i="53"/>
  <c r="E48" i="5" s="1"/>
  <c r="E59" i="5" s="1"/>
  <c r="M32" i="80" l="1"/>
  <c r="M30" i="80" s="1"/>
  <c r="M24" i="80" s="1"/>
  <c r="M58" i="80" s="1"/>
  <c r="D30" i="80"/>
  <c r="D24" i="80" s="1"/>
  <c r="D58" i="80" s="1"/>
  <c r="C88" i="81"/>
  <c r="J90" i="81"/>
  <c r="J88" i="81" s="1"/>
  <c r="J82" i="81" s="1"/>
  <c r="J116" i="81" s="1"/>
  <c r="J117" i="81" s="1"/>
  <c r="F33" i="79"/>
  <c r="G33" i="82"/>
  <c r="D60" i="42"/>
  <c r="C82" i="81" l="1"/>
  <c r="C116" i="81" l="1"/>
  <c r="C117" i="81" s="1"/>
  <c r="E38" i="37"/>
  <c r="E42" i="37"/>
  <c r="F39" i="37"/>
  <c r="A10" i="52"/>
  <c r="A11" i="52" s="1"/>
  <c r="A12" i="52" s="1"/>
  <c r="A13" i="52" s="1"/>
  <c r="A14" i="52" s="1"/>
  <c r="A15" i="52" s="1"/>
  <c r="A10" i="46" l="1"/>
  <c r="A11" i="46" s="1"/>
  <c r="A12" i="46" s="1"/>
  <c r="A10" i="44" l="1"/>
  <c r="A11" i="44" s="1"/>
  <c r="A12" i="44" s="1"/>
  <c r="A13" i="44" s="1"/>
  <c r="A14" i="44" s="1"/>
  <c r="A15" i="44" s="1"/>
  <c r="A16" i="44" s="1"/>
  <c r="A17" i="44" s="1"/>
  <c r="A18" i="44" s="1"/>
  <c r="A19" i="44" s="1"/>
  <c r="A20" i="44" s="1"/>
  <c r="E44" i="37"/>
  <c r="A21" i="44" l="1"/>
  <c r="A24" i="44"/>
  <c r="A22" i="44"/>
  <c r="A23" i="44" s="1"/>
  <c r="G41" i="48" l="1"/>
  <c r="G47" i="48" s="1"/>
  <c r="G62" i="48" s="1"/>
  <c r="AE36" i="48"/>
  <c r="AD26" i="48"/>
  <c r="AD29" i="48" s="1"/>
  <c r="E26" i="48"/>
  <c r="E41" i="48" s="1"/>
  <c r="D41" i="48"/>
  <c r="AE41" i="48" s="1"/>
  <c r="D43" i="48" l="1"/>
  <c r="D47" i="48"/>
  <c r="AE47" i="48" s="1"/>
  <c r="E43" i="48"/>
  <c r="E29" i="48"/>
  <c r="AE43" i="48" l="1"/>
  <c r="D50" i="48"/>
  <c r="AE50" i="48" s="1"/>
  <c r="D62" i="48"/>
  <c r="D7" i="46"/>
  <c r="C7" i="46"/>
  <c r="A3" i="46"/>
  <c r="E26" i="45"/>
  <c r="D7" i="45"/>
  <c r="C7" i="45"/>
  <c r="A3" i="45"/>
  <c r="D7" i="44"/>
  <c r="D7" i="52" s="1"/>
  <c r="C7" i="44"/>
  <c r="C7" i="52" s="1"/>
  <c r="A3" i="44"/>
  <c r="A3" i="52" s="1"/>
  <c r="E15" i="43"/>
  <c r="E37" i="37"/>
  <c r="D7" i="43"/>
  <c r="C7" i="43"/>
  <c r="A3" i="43"/>
  <c r="D68" i="42"/>
  <c r="C68" i="42"/>
  <c r="D69" i="42"/>
  <c r="F36" i="37" s="1"/>
  <c r="C60" i="42"/>
  <c r="C69" i="42" s="1"/>
  <c r="E36" i="37" s="1"/>
  <c r="D50" i="42"/>
  <c r="C50" i="42"/>
  <c r="D41" i="42"/>
  <c r="C41" i="42"/>
  <c r="D33" i="42"/>
  <c r="C33" i="42"/>
  <c r="D25" i="42"/>
  <c r="C25" i="42"/>
  <c r="D16" i="42"/>
  <c r="C16" i="42"/>
  <c r="D7" i="42"/>
  <c r="C7" i="42"/>
  <c r="A3" i="42"/>
  <c r="D17" i="38"/>
  <c r="C17" i="38"/>
  <c r="A3" i="79" l="1"/>
  <c r="A3" i="80" s="1"/>
  <c r="A3" i="81" s="1"/>
  <c r="A3" i="82" s="1"/>
  <c r="A3" i="83" s="1"/>
  <c r="A3" i="84" s="1"/>
  <c r="A3" i="86" s="1"/>
  <c r="A3" i="87" s="1"/>
  <c r="C7" i="73"/>
  <c r="D7" i="73"/>
  <c r="E25" i="37"/>
  <c r="E22" i="37" s="1"/>
  <c r="E46" i="37" s="1"/>
  <c r="C9" i="91" s="1"/>
  <c r="C10" i="91" s="1"/>
  <c r="C19" i="91" s="1"/>
  <c r="D23" i="38"/>
  <c r="A3" i="20" l="1"/>
  <c r="A3" i="21" s="1"/>
  <c r="F25" i="37"/>
  <c r="F22" i="37" s="1"/>
  <c r="F46" i="37" s="1"/>
  <c r="F51" i="37" l="1"/>
  <c r="D9" i="91"/>
  <c r="D10" i="91" s="1"/>
  <c r="F91" i="37"/>
  <c r="E67" i="5" l="1"/>
  <c r="AD31" i="48"/>
  <c r="E68" i="5" l="1"/>
  <c r="E70" i="5" l="1"/>
  <c r="H21" i="26"/>
  <c r="H20" i="26"/>
  <c r="H19" i="26"/>
  <c r="H18" i="26"/>
  <c r="H17" i="26"/>
  <c r="H16" i="26"/>
  <c r="H15" i="26"/>
  <c r="H14" i="26"/>
  <c r="H13" i="26"/>
  <c r="H12" i="26"/>
  <c r="G22" i="26"/>
  <c r="F22" i="26"/>
  <c r="H10" i="26"/>
  <c r="F16" i="7"/>
  <c r="H15" i="7"/>
  <c r="H14" i="7"/>
  <c r="G16" i="7"/>
  <c r="H12" i="7"/>
  <c r="H10" i="7"/>
  <c r="C55" i="78" l="1"/>
  <c r="C54" i="78" s="1"/>
  <c r="C92" i="78" s="1"/>
  <c r="C96" i="84"/>
  <c r="E15" i="54"/>
  <c r="H16" i="7"/>
  <c r="G96" i="84" s="1"/>
  <c r="G92" i="84" s="1"/>
  <c r="G91" i="84" s="1"/>
  <c r="H22" i="26"/>
  <c r="F96" i="84" l="1"/>
  <c r="C92" i="84"/>
  <c r="E22" i="5"/>
  <c r="D58" i="20"/>
  <c r="E58" i="20"/>
  <c r="F58" i="20"/>
  <c r="G58" i="20"/>
  <c r="H58" i="20"/>
  <c r="I58" i="20"/>
  <c r="C58" i="20"/>
  <c r="D18" i="20"/>
  <c r="E18" i="20"/>
  <c r="F18" i="20"/>
  <c r="G18" i="20"/>
  <c r="H18" i="20"/>
  <c r="I18" i="20"/>
  <c r="C18" i="20"/>
  <c r="J9" i="20"/>
  <c r="J49" i="20"/>
  <c r="C75" i="20"/>
  <c r="D75" i="20"/>
  <c r="E75" i="20"/>
  <c r="F75" i="20"/>
  <c r="H75" i="20"/>
  <c r="I75" i="20"/>
  <c r="G75" i="20"/>
  <c r="C35" i="20"/>
  <c r="D35" i="20"/>
  <c r="E35" i="20"/>
  <c r="F35" i="20"/>
  <c r="G35" i="20"/>
  <c r="H35" i="20"/>
  <c r="I35" i="20"/>
  <c r="C91" i="84" l="1"/>
  <c r="F91" i="84" s="1"/>
  <c r="F92" i="84"/>
  <c r="J82" i="20"/>
  <c r="C19" i="13" l="1"/>
  <c r="J61" i="20" l="1"/>
  <c r="J81" i="20"/>
  <c r="J80" i="20"/>
  <c r="J79" i="20"/>
  <c r="J78" i="20"/>
  <c r="J77" i="20"/>
  <c r="J74" i="20"/>
  <c r="J73" i="20"/>
  <c r="I71" i="20"/>
  <c r="H71" i="20"/>
  <c r="G71" i="20"/>
  <c r="F71" i="20"/>
  <c r="E71" i="20"/>
  <c r="D71" i="20"/>
  <c r="C71" i="20"/>
  <c r="J70" i="20"/>
  <c r="J69" i="20"/>
  <c r="J68" i="20"/>
  <c r="J67" i="20"/>
  <c r="J66" i="20"/>
  <c r="J65" i="20"/>
  <c r="J64" i="20"/>
  <c r="J63" i="20"/>
  <c r="J62" i="20"/>
  <c r="J60" i="20"/>
  <c r="J57" i="20"/>
  <c r="J56" i="20"/>
  <c r="I54" i="20"/>
  <c r="H54" i="20"/>
  <c r="G54" i="20"/>
  <c r="F54" i="20"/>
  <c r="E54" i="20"/>
  <c r="D54" i="20"/>
  <c r="C54" i="20"/>
  <c r="J53" i="20"/>
  <c r="J52" i="20"/>
  <c r="I50" i="20"/>
  <c r="H50" i="20"/>
  <c r="G50" i="20"/>
  <c r="F50" i="20"/>
  <c r="E50" i="20"/>
  <c r="D50" i="20"/>
  <c r="C50" i="20"/>
  <c r="D22" i="26"/>
  <c r="E89" i="57" s="1"/>
  <c r="C22" i="26"/>
  <c r="E15" i="26"/>
  <c r="E16" i="26"/>
  <c r="E17" i="26"/>
  <c r="E18" i="26"/>
  <c r="E19" i="26"/>
  <c r="E20" i="26"/>
  <c r="E21" i="26"/>
  <c r="E14" i="26"/>
  <c r="E13" i="26"/>
  <c r="E10" i="26"/>
  <c r="J50" i="20" l="1"/>
  <c r="J75" i="20"/>
  <c r="J58" i="20"/>
  <c r="J71" i="20"/>
  <c r="J54" i="20"/>
  <c r="E12" i="26"/>
  <c r="E22" i="26" s="1"/>
  <c r="I31" i="20" l="1"/>
  <c r="H31" i="20"/>
  <c r="G31" i="20"/>
  <c r="F31" i="20"/>
  <c r="E31" i="20"/>
  <c r="D31" i="20"/>
  <c r="C31" i="20"/>
  <c r="J42" i="20"/>
  <c r="J41" i="20"/>
  <c r="J40" i="20"/>
  <c r="J39" i="20"/>
  <c r="J38" i="20"/>
  <c r="J37" i="20"/>
  <c r="J34" i="20"/>
  <c r="J33" i="20"/>
  <c r="J23" i="20"/>
  <c r="J24" i="20"/>
  <c r="J25" i="20"/>
  <c r="J26" i="20"/>
  <c r="J27" i="20"/>
  <c r="J28" i="20"/>
  <c r="J29" i="20"/>
  <c r="J30" i="20"/>
  <c r="J22" i="20"/>
  <c r="J20" i="20"/>
  <c r="J21" i="20"/>
  <c r="J17" i="20"/>
  <c r="J16" i="20"/>
  <c r="I14" i="20"/>
  <c r="H14" i="20"/>
  <c r="G14" i="20"/>
  <c r="F14" i="20"/>
  <c r="E14" i="20"/>
  <c r="D14" i="20"/>
  <c r="C14" i="20"/>
  <c r="J13" i="20"/>
  <c r="J12" i="20"/>
  <c r="D10" i="20"/>
  <c r="E10" i="20"/>
  <c r="F10" i="20"/>
  <c r="G10" i="20"/>
  <c r="H10" i="20"/>
  <c r="I10" i="20"/>
  <c r="C10" i="20"/>
  <c r="J10" i="20" l="1"/>
  <c r="J14" i="20"/>
  <c r="J35" i="20"/>
  <c r="J18" i="20"/>
  <c r="J31" i="20"/>
  <c r="H15" i="9"/>
  <c r="H14" i="9"/>
  <c r="H13" i="9"/>
  <c r="H11" i="9"/>
  <c r="E13" i="9"/>
  <c r="E14" i="9"/>
  <c r="E15" i="9"/>
  <c r="E11" i="9"/>
  <c r="E14" i="7"/>
  <c r="E15" i="7"/>
  <c r="E10" i="7"/>
  <c r="E12" i="7"/>
  <c r="E18" i="9" l="1"/>
  <c r="D29" i="5" l="1"/>
  <c r="E16" i="7"/>
  <c r="D43" i="5" l="1"/>
  <c r="C16" i="7"/>
  <c r="C13" i="13" l="1"/>
  <c r="C31" i="13" s="1"/>
  <c r="C35" i="82" l="1"/>
  <c r="C35" i="79"/>
  <c r="D18" i="9"/>
  <c r="F18" i="9"/>
  <c r="C57" i="82" s="1"/>
  <c r="G18" i="9"/>
  <c r="H18" i="9"/>
  <c r="E29" i="5" s="1"/>
  <c r="E43" i="5" s="1"/>
  <c r="E69" i="5" s="1"/>
  <c r="C18" i="9"/>
  <c r="D48" i="5" l="1"/>
  <c r="D59" i="5" s="1"/>
  <c r="G35" i="82"/>
  <c r="G31" i="82" s="1"/>
  <c r="G38" i="82" s="1"/>
  <c r="G39" i="82" s="1"/>
  <c r="C31" i="82"/>
  <c r="C38" i="82" s="1"/>
  <c r="C39" i="82" s="1"/>
  <c r="F35" i="79"/>
  <c r="F31" i="79" s="1"/>
  <c r="F38" i="79" s="1"/>
  <c r="F39" i="79" s="1"/>
  <c r="C31" i="79"/>
  <c r="C38" i="79" s="1"/>
  <c r="C39" i="79" s="1"/>
  <c r="G57" i="82"/>
  <c r="G54" i="82" s="1"/>
  <c r="G63" i="82" s="1"/>
  <c r="G76" i="82" s="1"/>
  <c r="C54" i="82"/>
  <c r="C63" i="82" s="1"/>
  <c r="C76" i="82" s="1"/>
  <c r="D16" i="7" l="1"/>
  <c r="G41" i="70" s="1"/>
  <c r="D13" i="54" l="1"/>
  <c r="D15" i="54" s="1"/>
  <c r="C9" i="90"/>
  <c r="C12" i="90" s="1"/>
  <c r="E49" i="37" s="1"/>
  <c r="E47" i="37" s="1"/>
  <c r="C21" i="91" l="1"/>
  <c r="E51" i="37"/>
  <c r="E91" i="37" s="1"/>
  <c r="D66" i="5" s="1"/>
  <c r="C14" i="90"/>
  <c r="D67" i="5" l="1"/>
  <c r="AD52" i="48"/>
  <c r="D68" i="5" l="1"/>
  <c r="D69" i="5" s="1"/>
  <c r="AD62" i="48"/>
  <c r="D19" i="91"/>
  <c r="D70" i="5" l="1"/>
  <c r="AE62" i="48"/>
</calcChain>
</file>

<file path=xl/sharedStrings.xml><?xml version="1.0" encoding="utf-8"?>
<sst xmlns="http://schemas.openxmlformats.org/spreadsheetml/2006/main" count="3399" uniqueCount="1159">
  <si>
    <t>Номер строки</t>
  </si>
  <si>
    <t>(инициалы, фамилия)</t>
  </si>
  <si>
    <t>Наименование показателя</t>
  </si>
  <si>
    <t>1</t>
  </si>
  <si>
    <t>2</t>
  </si>
  <si>
    <t>3</t>
  </si>
  <si>
    <t>4</t>
  </si>
  <si>
    <t>6</t>
  </si>
  <si>
    <t>7</t>
  </si>
  <si>
    <t>8</t>
  </si>
  <si>
    <t>9</t>
  </si>
  <si>
    <t>10</t>
  </si>
  <si>
    <t>11</t>
  </si>
  <si>
    <t>12</t>
  </si>
  <si>
    <t>13</t>
  </si>
  <si>
    <t>14</t>
  </si>
  <si>
    <t>5</t>
  </si>
  <si>
    <t>29</t>
  </si>
  <si>
    <t>30</t>
  </si>
  <si>
    <t>31</t>
  </si>
  <si>
    <t>32</t>
  </si>
  <si>
    <t>Код некредитной финансовой организации</t>
  </si>
  <si>
    <t>по ОКПО</t>
  </si>
  <si>
    <t>Инвестиции в ассоциированные предприятия</t>
  </si>
  <si>
    <t>Инвестиции в совместно контролируемые предприятия</t>
  </si>
  <si>
    <t>Инвестиции в дочерние предприятия</t>
  </si>
  <si>
    <t>Итого активов</t>
  </si>
  <si>
    <t>33</t>
  </si>
  <si>
    <t>Обязательство по текущему налогу на прибыль</t>
  </si>
  <si>
    <t>Отложенные налоговые обязательства</t>
  </si>
  <si>
    <t>Прочие обязательства</t>
  </si>
  <si>
    <t>34</t>
  </si>
  <si>
    <t>35</t>
  </si>
  <si>
    <t>36</t>
  </si>
  <si>
    <t>37</t>
  </si>
  <si>
    <t>38</t>
  </si>
  <si>
    <t>39</t>
  </si>
  <si>
    <t>40</t>
  </si>
  <si>
    <t>41</t>
  </si>
  <si>
    <t>42</t>
  </si>
  <si>
    <t>Уставный капитал</t>
  </si>
  <si>
    <t>Добавочный капитал</t>
  </si>
  <si>
    <t>Резервный капитал</t>
  </si>
  <si>
    <t>Резерв переоценки основных средств и нематериальных активов</t>
  </si>
  <si>
    <t>Прочие резервы</t>
  </si>
  <si>
    <t>(должность руководителя)</t>
  </si>
  <si>
    <t>(подпись)</t>
  </si>
  <si>
    <t>(полное фирменное и сокращенное фирменное наименования)</t>
  </si>
  <si>
    <t>Раздел I. Активы</t>
  </si>
  <si>
    <t>Раздел II. Обязательства</t>
  </si>
  <si>
    <t>Раздел III. Капитал</t>
  </si>
  <si>
    <t>Итого капитала</t>
  </si>
  <si>
    <t>Итого обязательств</t>
  </si>
  <si>
    <t>Итого капитала и обязательств</t>
  </si>
  <si>
    <t>Финансовые активы, оцениваемые по справедливой стоимости через прибыль или убыток, в том числе:</t>
  </si>
  <si>
    <t>Денежные средства</t>
  </si>
  <si>
    <t>Финансовые активы, оцениваемые по справедливой стоимости через прочий совокупный доход, в том числе:</t>
  </si>
  <si>
    <t>финансовые активы, в обязательном порядке классифицируемые как оцениваемые по справедливой стоимости через прибыль или убыток</t>
  </si>
  <si>
    <t>долговые инструменты</t>
  </si>
  <si>
    <t>долевые инструменты</t>
  </si>
  <si>
    <t>Финансовые активы, оцениваемые по амортизированной стоимости, в том числе:</t>
  </si>
  <si>
    <t>средства в кредитных организациях и банках-нерезидентах</t>
  </si>
  <si>
    <t>займы выданные и прочие размещенные средства</t>
  </si>
  <si>
    <t>дебиторская задолженность</t>
  </si>
  <si>
    <t>15</t>
  </si>
  <si>
    <t>Активы (активы выбывающих групп), классифицированные как предназначенные для продажи</t>
  </si>
  <si>
    <t>16</t>
  </si>
  <si>
    <t>Инвестиционное имущество</t>
  </si>
  <si>
    <t>Нематериальные активы</t>
  </si>
  <si>
    <t>Основные средства</t>
  </si>
  <si>
    <t>Требования по текущему налогу на прибыль</t>
  </si>
  <si>
    <t>17</t>
  </si>
  <si>
    <t>18</t>
  </si>
  <si>
    <t>19</t>
  </si>
  <si>
    <t>20</t>
  </si>
  <si>
    <t>Отложенные налоговые активы</t>
  </si>
  <si>
    <t>21</t>
  </si>
  <si>
    <t>22</t>
  </si>
  <si>
    <t>Прочие активы</t>
  </si>
  <si>
    <t>27</t>
  </si>
  <si>
    <t>28</t>
  </si>
  <si>
    <t>финансовые обязательства, в обязательном порядке классифицируемые как оцениваемые по справедливой стоимости через прибыль или убыток</t>
  </si>
  <si>
    <t>23</t>
  </si>
  <si>
    <t>24</t>
  </si>
  <si>
    <t>25</t>
  </si>
  <si>
    <t>финансовые обязательства, классифицируемые как оцениваемые по справедливой стоимости через прибыль или убыток по усмотрению некредитной финансовой организации</t>
  </si>
  <si>
    <t>26</t>
  </si>
  <si>
    <t>Финансовые обязательства, оцениваемые по амортизированной стоимости, в том числе:</t>
  </si>
  <si>
    <t>средства клиентов</t>
  </si>
  <si>
    <t>кредиты, займы и прочие привлеченные средства</t>
  </si>
  <si>
    <t>выпущенные долговые ценные бумаги</t>
  </si>
  <si>
    <t>кредиторская задолженность</t>
  </si>
  <si>
    <t>Резерв переоценки долевых инструментов, оцениваемых по справедливой стоимости через прочий совокупный доход</t>
  </si>
  <si>
    <t>43</t>
  </si>
  <si>
    <t>Резерв переоценки долговых инструментов, оцениваемых по справедливой стоимости через прочий совокупный доход</t>
  </si>
  <si>
    <t>44</t>
  </si>
  <si>
    <t>45</t>
  </si>
  <si>
    <t>Резерв переоценки финансовых обязательств, учитываемых по справедливой стоимости через прибыль или убыток, связанной с изменением кредитного риска</t>
  </si>
  <si>
    <t>46</t>
  </si>
  <si>
    <t>47</t>
  </si>
  <si>
    <t>48</t>
  </si>
  <si>
    <t>49</t>
  </si>
  <si>
    <t>Резерв хеджирования долевых инструментов, оцениваемых по справедливой стоимости через прочий совокупный доход</t>
  </si>
  <si>
    <t>50</t>
  </si>
  <si>
    <t>51</t>
  </si>
  <si>
    <t>52</t>
  </si>
  <si>
    <t>53</t>
  </si>
  <si>
    <t>Нераспределенная прибыль (непокрытый убыток)</t>
  </si>
  <si>
    <t>Финансовые обязательства, оцениваемые по справедливой стоимости через прибыль или убыток, в том числе:</t>
  </si>
  <si>
    <t>65401000000</t>
  </si>
  <si>
    <t>65701000</t>
  </si>
  <si>
    <t>1076672027299</t>
  </si>
  <si>
    <t>Общество с ограниченной ответственностью Управляющая компания "Регион Финанс"</t>
  </si>
  <si>
    <t>620026, г.Екатеринбург, ул.Белинского, д.56</t>
  </si>
  <si>
    <t>Директор</t>
  </si>
  <si>
    <t>-</t>
  </si>
  <si>
    <t>ПРИМЕЧАНИЯ К БУХГАЛТЕРСКОЙ (ФИНАНСОВОЙ) ОТЧЁТНОСТИ</t>
  </si>
  <si>
    <t>ООО Управляющая компания «Регион Финанс»</t>
  </si>
  <si>
    <t>Таблица 5.1</t>
  </si>
  <si>
    <t>Полная балансовая стоимость</t>
  </si>
  <si>
    <t>Резерв под обесценение</t>
  </si>
  <si>
    <t>Балансовая стоимость</t>
  </si>
  <si>
    <t>Денежные средства в кассе</t>
  </si>
  <si>
    <t>Денежные средства в пути</t>
  </si>
  <si>
    <t>Денежные средства, переданные в доверительное управление</t>
  </si>
  <si>
    <t>Итого</t>
  </si>
  <si>
    <t>Таблица 5.2</t>
  </si>
  <si>
    <t>Кредит, полученный в порядке расчетов по расчетному счету (овердрафт)</t>
  </si>
  <si>
    <t>в том числе:</t>
  </si>
  <si>
    <t>Прочие изменения,</t>
  </si>
  <si>
    <t>Таблица 12.1</t>
  </si>
  <si>
    <t>Расчеты по начисленным доходам по акциям, долям, паям</t>
  </si>
  <si>
    <t>Дебиторская задолженность клиентов</t>
  </si>
  <si>
    <t>Таблица 12.2</t>
  </si>
  <si>
    <t>Поступление</t>
  </si>
  <si>
    <t>Прочее</t>
  </si>
  <si>
    <t>Таблица 19.1</t>
  </si>
  <si>
    <t>Земля, здания и сооружения</t>
  </si>
  <si>
    <t>Офисное и компьютерное оборудование</t>
  </si>
  <si>
    <t>Транспортные средства</t>
  </si>
  <si>
    <t>Выбытие</t>
  </si>
  <si>
    <t>Таблица 20.1</t>
  </si>
  <si>
    <t>Расчеты по налогам и сборам, кроме налога на прибыль</t>
  </si>
  <si>
    <t>Расчеты с персоналом</t>
  </si>
  <si>
    <t>Расчеты по социальному страхованию</t>
  </si>
  <si>
    <t>Налог на добавленную стоимость, уплаченный</t>
  </si>
  <si>
    <t>Расчеты с поставщиками и подрядчиками</t>
  </si>
  <si>
    <t>Запасы</t>
  </si>
  <si>
    <t>Расчеты с акционерами, участниками</t>
  </si>
  <si>
    <t>Расчеты с посредниками по обслуживанию выпусков ценных бумаг</t>
  </si>
  <si>
    <t>Таблица 20.2</t>
  </si>
  <si>
    <t>Отчисления в резерв (восстановление резерва) под обесценение</t>
  </si>
  <si>
    <t>Прочие движения</t>
  </si>
  <si>
    <t>Проверка</t>
  </si>
  <si>
    <t>Таблица 26.1</t>
  </si>
  <si>
    <t>Кредиторская задолженность по информационно-технологическим услугам</t>
  </si>
  <si>
    <t>Кредиторская задолженность по услугам по содержанию и аренде помещений</t>
  </si>
  <si>
    <t>Кредиторская задолженность перед депозитариями</t>
  </si>
  <si>
    <t>Кредиторская задолженность перед регистраторами</t>
  </si>
  <si>
    <t>Кредиторская задолженность по торговым операциям,</t>
  </si>
  <si>
    <t>кредиторская задолженность перед брокерами и дилерами</t>
  </si>
  <si>
    <t>кредиторская задолженность перед клиентами</t>
  </si>
  <si>
    <t>Расчеты с организаторами торговли,</t>
  </si>
  <si>
    <t>на фондовом рынке</t>
  </si>
  <si>
    <t>на валютном рынке</t>
  </si>
  <si>
    <t>на срочном рынке</t>
  </si>
  <si>
    <t>на товарном рынке</t>
  </si>
  <si>
    <t>прочие</t>
  </si>
  <si>
    <t>Расчеты с операторами товарных поставок</t>
  </si>
  <si>
    <t>Расчеты с репозитарием</t>
  </si>
  <si>
    <t>Расчеты с клиринговыми организациями</t>
  </si>
  <si>
    <t>Таблица 29.1</t>
  </si>
  <si>
    <t>Налог на добавленную стоимость, полученный</t>
  </si>
  <si>
    <t>Таблица 1.1</t>
  </si>
  <si>
    <t>Требования к раскрытию информации</t>
  </si>
  <si>
    <t>Описание</t>
  </si>
  <si>
    <t>Деятельность по управлению инвестиционными фондами, паевыми инвестиционными фондами и негосударственными пенсионными фондами</t>
  </si>
  <si>
    <t>Общество с ограниченной ответственностью</t>
  </si>
  <si>
    <t>Таблица 2.1</t>
  </si>
  <si>
    <t>Таблица 3.1</t>
  </si>
  <si>
    <t>Настоящая годовая бухгалтерская (финансовая) отчетность подготовлена в соответствии с правилами составления годовой бухгалтерской (финансовой) отчетности, установленными в Российской Федерации, и соответствует требованиям отраслевых стандартов бухгалтерского учета в некредитных финансовых организациях (далее - ОСБУ).</t>
  </si>
  <si>
    <t>Причины реклассификации сравнительных сумм</t>
  </si>
  <si>
    <t>Таблица 4.1</t>
  </si>
  <si>
    <t xml:space="preserve">В процессе применения учетной политики руководство формирует различные суждения, помимо тех, что связаны с расчетными оценками, которые могут в значительной мере влиять на суммы, признаваемые в финансовой отчетности. Указанные суждения раскрываются вместе со значимыми положениями учетной политики. </t>
  </si>
  <si>
    <t>Небольшое влияние на активы оказывают оценки и суждения , связанные с определением резервов под обесценение.</t>
  </si>
  <si>
    <t>Переоценка активов и обязательств, выраженных в иностранной валюте</t>
  </si>
  <si>
    <t xml:space="preserve">Активы и обязательства, выраженные в иностранной валюте по состоянию на отчетную дату, переводятся в рубли по курсу Банка России, действовавшему на отчетную дату. </t>
  </si>
  <si>
    <t>Раздел II. Изменения в учетной политике</t>
  </si>
  <si>
    <t>Критерии признания и база оценки средств, размещенных в кредитных организациях и банках-нерезидентах</t>
  </si>
  <si>
    <t>Средства, размещенные в кредитных организациях являются статьями, которые могут быть конвертированы в известную сумму денежных средств в течение трёх дней и которые подвержены незначительному изменению стоимости. Суммы, в отношении которых имеются какие-либо ограничения на использование, исключаются из состава денежных средств и их эквивалентов. Данные средства отражаются по амортизированной стоимости.</t>
  </si>
  <si>
    <t>Порядок признания и последующего учета финансовых активов, оцениваемых по справедливой стоимости через прибыль или убыток</t>
  </si>
  <si>
    <t>Порядок признания и последующего учета финансовых активов, оцениваемых по справедливой стоимости через прочий совокупный доход</t>
  </si>
  <si>
    <t>Порядок признания и последующего учета финансовых активов, оцениваемых по амортизированной стоимости</t>
  </si>
  <si>
    <t>В дальнейшем финансовые активы оцениваются по амортизированной стоимости с использованием создания резерва под обесценение.</t>
  </si>
  <si>
    <t>Порядок признания и последующего учета финансовых обязательств, оцениваемых по справедливой стоимости через прибыль или убыток</t>
  </si>
  <si>
    <t>Порядок признания и последующего учета финансовых обязательств, оцениваемых по амортизированной стоимости</t>
  </si>
  <si>
    <t>Порядок проведения взаимозачетов финансовых активов и финансовых обязательств</t>
  </si>
  <si>
    <t>Раздел IV. Порядок признания и последующего учета хеджирования</t>
  </si>
  <si>
    <t>Хеджирование справедливой стоимости (описание типа хеджирования, характера хеджируемых рисков, финансовых инструментов, признанных инструментами хеджирования)</t>
  </si>
  <si>
    <t>Хеджирование чистых инвестиций в иностранные подразделения (описание типа хеджирования, характера хеджируемых рисков, финансовых инструментов, признанных инструментами хеджирования)</t>
  </si>
  <si>
    <t>Раздел V. Критерии признания и база оценки инвестиционного имущества</t>
  </si>
  <si>
    <t>Применяемая модель учета инвестиционного имущества</t>
  </si>
  <si>
    <t>Инвестиционное имущество оценивается по справедливой стоимости.</t>
  </si>
  <si>
    <t>Критерии, используемые организацией в целях проведения различия между инвестиционным имуществом и объектами собственности, занимаемыми владельцем, а также имуществом, предназначенным для продажи в ходе обычной деятельности</t>
  </si>
  <si>
    <t>Инвестиционная недвижимость - недвижимость (земля, или здание (либо часть здания), или то и другое), удерживаемая (собственником или же арендатором в качестве актива в форме права пользования) с целью получения арендных платежей, или с целью получения выгоды от прироста стоимости, или того и другого, но не для:</t>
  </si>
  <si>
    <t>a) использования в производстве или поставке товаров или услуг либо в административных целях; или</t>
  </si>
  <si>
    <t>(b) продажи в ходе обычной деятельности.</t>
  </si>
  <si>
    <t>Степень, в которой справедливая стоимость инвестиционного имущества (измеренная или раскрытая в бухгалтерской (финансовой) отчетности) основана на оценке, произведенной независимым оценщиком, обладающим соответствующей признанной профессиональной квалификацией, а также недавним опытом проведения оценки инвестиций в недвижимость той же категории и того же места нахождения, что и оцениваемый объект</t>
  </si>
  <si>
    <t>Основные средства всех классификационных групп учитываются по модели по первоначальной стоимости за вычетом накопленной амортизации и накопленных убытков от обесценения.</t>
  </si>
  <si>
    <t>Амортизация объектов основных средств начисляется по методу равномерного списания в течение срока их полезного использования (линейный способ начисления амортизации).</t>
  </si>
  <si>
    <t>Срок полезного использования объектов основных средств общество определяет самостоятельно (на дату ввода в эксплуатацию) на основании классификации основных средств, определяемой в соответствии с Постановлением Правительства РФ от 01.01.2002 № 1 «О классификации основных средств, включаемых в амортизационные группы». Для тех видов основных средств, которые не указаны в амортизационных группах, срок полезного использования устанавливается в соответствии с техническими условиями или рекомендациями организаций-изготовителей.» При невозможности определения срока полезного использования вышеуказанным способом он устанавливается приказом руководителя исходя из технических характеристик объекта и ожидаемого срока полезного использования.</t>
  </si>
  <si>
    <t>Порядок учета затрат на создание нематериальных активов собственными силами</t>
  </si>
  <si>
    <t>Раздел VIII. Порядок признания и последующего учета вознаграждений работникам и связанных с ними отчислений</t>
  </si>
  <si>
    <t>Под вознаграждениями работникам понимаются все виды возмещений работникам за выполнение ими своих трудовых функций, а также за расторжение трудового договора вне зависимости от формы выплаты (денежная, неденежная), в том числе оплата труда, включая компенсационные и стимулирующие выплаты, а также выплаты работникам и в пользу работников третьим лицам, включая членов семей работников, осуществляемые в связи с выполнением работниками трудовых функций, не включенные в оплату труда. Обязательства по выплате вознаграждений работникам возникают в соответствии с законодательством Российской Федерации, в том числе нормативными актами Банка России, а также локальными нормативными актами и иными внутренними документами кредитной организации, трудовыми и (или) коллективными договорами. Обязательства по выплате краткосрочных вознаграждений работникам, а также корректировки ранее признанных кредитной организацией указанных обязательств подлежат отражению на счетах бухгалтерского учета не позднее последнего рабочего дня каждого месяца (или даты фактического исполнения обязательств) и/или в качестве событий после отчетной даты.</t>
  </si>
  <si>
    <t>Использование метода дисконтированной стоимости для определения размера обязательства по пенсионному обеспечению и соответствующей стоимости вклада работников в отношении текущего периода</t>
  </si>
  <si>
    <t>Порядок признания и последующего учета долгосрочных активов, предназначенных для продажи</t>
  </si>
  <si>
    <t>Порядок признания и последующего учета резервов - оценочных обязательств</t>
  </si>
  <si>
    <t>Оценочное обязательство признается в бухгалтерском учете в величине, отражающей наиболее достоверную денежную оценку расходов, необходимых для расчетов по этому обязательству. Величина оценочного обязательства определяется на основе имеющихся фактов хозяйственной жизни, опыта в отношении исполнения аналогичных обязательств, а также, при необходимости, мнений экспертов.</t>
  </si>
  <si>
    <t>Порядок признания, последующего учета, прекращения признания кредиторской задолженности</t>
  </si>
  <si>
    <t>Кредиторская задолженность учитывается по методу начисления и отражается по первоначальной стоимости. Компания осуществляет контроль кредиторской задолженности и анализирует обязательства по срокам погашения относительно отчетной даты в соответствии с условиями получения.</t>
  </si>
  <si>
    <t>Порядок признания и оценки резервного капитала</t>
  </si>
  <si>
    <t>Порядок признания, оценки, последующего учета, прекращения признания отложенного налогового актива и отложенного налогового обязательства</t>
  </si>
  <si>
    <t>Порядок отражения дивидендов</t>
  </si>
  <si>
    <t>Прочие размещенные средства и дебиторская задолженность признается в момент возникновения и учитывается по первоначальной стоимости. В дальнейшем дебиторская задолженность оценивается по амортизированной стоимости с использованием создания резерва под обесценение. Денежные потоки, относящиеся к краткосрочной дебиторской задолженности, не дисконтируются, если эффект от дисконтирования несущественен.</t>
  </si>
  <si>
    <t>Справедливая стоимость достоверна и основана на оценке, произведенной независимым оценщиком, обладающим соответствующей признанной профессиональной квалификацией,  а также недавним опытом проведения оценки инвестиций в недвижимость той же категории и того же места нахождения, что и оцениваемый объект.</t>
  </si>
  <si>
    <t>Выверка изменений оценочного резерва под ожидаемые кредитные убытки по денежным средствам (сравнительные данные).</t>
  </si>
  <si>
    <t>Остатки по операциям со связанными сторонами</t>
  </si>
  <si>
    <t>Таблица 58.1</t>
  </si>
  <si>
    <t>Материнское предприятие</t>
  </si>
  <si>
    <t>Дочерние предприятия</t>
  </si>
  <si>
    <t>Совместно контролируемые предприятия</t>
  </si>
  <si>
    <t>Ассоциированные предприятия</t>
  </si>
  <si>
    <t>Ключевой управленческий персонал</t>
  </si>
  <si>
    <t>Компании под общим контролем</t>
  </si>
  <si>
    <t>Прочие связанные стороны</t>
  </si>
  <si>
    <t>Финансовые активы, оцениваемые по справедливой стоимости через прибыль или убыток,</t>
  </si>
  <si>
    <t>финансовые активы, классифицируемые как оцениваемые по справедливой стоимости через прибыль или убыток по усмотрению некредитной финансовой организации</t>
  </si>
  <si>
    <t>Финансовые активы, оцениваемые по справедливой стоимости через прочий совокупный доход,</t>
  </si>
  <si>
    <t>Финансовые активы, оцениваемые по амортизированной стоимости,</t>
  </si>
  <si>
    <t>Финансовые обязательства, оцениваемые по справедливой стоимости через прибыль или убыток,</t>
  </si>
  <si>
    <t>Финансовые обязательства, оцениваемые по амортизированной стоимости,</t>
  </si>
  <si>
    <t>Обязательства выбывающих групп, классифицированных как предназначенные для продажи</t>
  </si>
  <si>
    <t>Торговые и инвестиционные доходы,</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</si>
  <si>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</si>
  <si>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некредитной финансовой организации</t>
  </si>
  <si>
    <t>процентные доходы</t>
  </si>
  <si>
    <t>дивиденды и доходы от участия</t>
  </si>
  <si>
    <t>доходы за вычетом расходов (расходы за вычетом доходов) от операций с долговыми инструментами, оцениваемыми по справедливой стоимости через прочий совокупный доход</t>
  </si>
  <si>
    <t>доходы за вычетом расходов (расходы за вычетом доходов) от операций с долевыми инструментами, оцениваемыми по справедливой стоимости через прочий совокупный доход</t>
  </si>
  <si>
    <t>доходы за вычетом расходов (расходы за вычетом доходов), возникающие в результате прекращения признания финансовых активов, оцениваемых по амортизированной стоимости</t>
  </si>
  <si>
    <t>доходы за вычетом расходов (расходы за вычетом доходов), связанные с реклассификацией финансовых активов, оцениваемых по амортизированной стоимости, в категорию финансовых активов, оцениваемых по справедливой стоимости через прибыль или убыток</t>
  </si>
  <si>
    <t>доходы за вычетом расходов (расходы за вычетом доходов) по восстановлению (созданию) оценочных резервов под ожидаемые кредитные убытки по финансовым активам, оцениваемым по амортизированной стоимости</t>
  </si>
  <si>
    <t>доходы за вычетом расходов (расходы за вычетом доходов) по восстановлению (созданию) оценочных резервов под ожидаемые кредитные убытки по долговым инструментам, оцениваемым по справедливой стоимости через прочий совокупный доход</t>
  </si>
  <si>
    <t>доходы за вычетом расходов (расходы за вычетом доходов) от операций с инвестиционным имуществом</t>
  </si>
  <si>
    <t>доходы за вычетом расходов (расходы за вычетом доходов) от операций с иностранной валютой</t>
  </si>
  <si>
    <t>прочие инвестиционные доходы за вычетом расходов (расходы за вычетом доходов)</t>
  </si>
  <si>
    <t>Выручка от оказания услуг и комиссионные доходы</t>
  </si>
  <si>
    <t>Расходы на персонал</t>
  </si>
  <si>
    <t>Прямые операционные расходы</t>
  </si>
  <si>
    <t>Процентные расходы</t>
  </si>
  <si>
    <t>Общие и административные расходы</t>
  </si>
  <si>
    <t>Доходы за вычетом расходов (расходы за вычетом доходов) от переоценки и выбытия активов (выбывающих групп), классифицированных как предназначенные для продажи</t>
  </si>
  <si>
    <t>Прочие доходы</t>
  </si>
  <si>
    <t>Прочие расходы</t>
  </si>
  <si>
    <t>Доходы и расходы по операциям со связанными сторонами</t>
  </si>
  <si>
    <t>Таблица 58.2</t>
  </si>
  <si>
    <t>Краткосрочные вознаграждения</t>
  </si>
  <si>
    <t>Обязательства по пенсионному обеспечению</t>
  </si>
  <si>
    <t>Долгосрочные вознаграждения</t>
  </si>
  <si>
    <t>Выходные пособия</t>
  </si>
  <si>
    <t>Выплаты на основе долевых инструментов</t>
  </si>
  <si>
    <t xml:space="preserve"> 4. В случае если статья "Дебиторская задолженность" бухгалтерского баланса существенна и составляет более пяти процентов от величины активов некредитной финансовой организации, необходимо раскрыть информацию о концентрации кредитного риска в отношении данной статьи и включить в примечание информацию о крупнейших дебиторах, сумме задолженности, приходящейся на их долю, с разбивкой на каждого конкретного дебитора. Крупнейшими дебиторами являются дебиторы, сумма задолженности которых превышает пять процентов от общей суммы статьи "Дебиторская задолженность" бухгалтерского баланса.</t>
  </si>
  <si>
    <t>первоначальная (переоцененная) стоимость</t>
  </si>
  <si>
    <t>Основные средства в собственности</t>
  </si>
  <si>
    <t>Активы в форме права пользования, относящиеся к основным средствам</t>
  </si>
  <si>
    <t>накопленная амортизация</t>
  </si>
  <si>
    <t>накопленное обесценение</t>
  </si>
  <si>
    <t>Переклассификация в активы (активы выбывающих групп), классифицированные как предназначенные для продажи</t>
  </si>
  <si>
    <t>Переклассификация в инвестиционное имущество и обратно</t>
  </si>
  <si>
    <t>Амортизация</t>
  </si>
  <si>
    <t>Обесценение, в том числе:</t>
  </si>
  <si>
    <t>отраженное в составе прибыли или убытка</t>
  </si>
  <si>
    <t>отраженное в прочем совокупном доходе</t>
  </si>
  <si>
    <t>Восстановление обесценения, в том числе:</t>
  </si>
  <si>
    <t>Увеличение (уменьшение) стоимости в результате переоценки, в том числе:</t>
  </si>
  <si>
    <t xml:space="preserve">Резерв под обесценение
</t>
  </si>
  <si>
    <t xml:space="preserve">Балансовая стоимость
</t>
  </si>
  <si>
    <t>Накопленная величина изменения справедливой стоимости объекта хеджирования (твердое договорное обязательство)</t>
  </si>
  <si>
    <t>Списание за счет резерва</t>
  </si>
  <si>
    <t>Расчёты с персоналом</t>
  </si>
  <si>
    <t>Копытов Дмитрий Валерьевич</t>
  </si>
  <si>
    <t>Таблица 10.1</t>
  </si>
  <si>
    <t>Долговые ценные бумаги кредитных организаций и банков-нерезидентов, оцениваемые по амортизированной стоимости</t>
  </si>
  <si>
    <t>субординированные депозиты</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</si>
  <si>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</si>
  <si>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</si>
  <si>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</si>
  <si>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</si>
  <si>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</si>
  <si>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</si>
  <si>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</si>
  <si>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Расчеты доверителей (комитентов) по брокерским операциям с ценными бумагами и другими финансовыми активами</t>
  </si>
  <si>
    <t>Депозиты в кредитных организациях и банках-нерезидентах, оцениваемые по амортизированной стоимости,
в том числе:</t>
  </si>
  <si>
    <t>Таблица 10.2</t>
  </si>
  <si>
    <t>Долговые ценные бумаги кредитных организаций и банков-нерезидентов</t>
  </si>
  <si>
    <t>Таблица 10.3</t>
  </si>
  <si>
    <t>Диапазон контрактных процентных ставок</t>
  </si>
  <si>
    <t>Временной интервал сроков погашения</t>
  </si>
  <si>
    <t>Доходы и расходы по операциям со связанными сторонами (сравнительные данные)</t>
  </si>
  <si>
    <t xml:space="preserve">Итого
</t>
  </si>
  <si>
    <t>средства на клиринговых банковских счетах для исполнения обязательств и индивидуального клирингового обеспечения</t>
  </si>
  <si>
    <t>средства на клиринговых банковских счетах коллективного клирингового обеспечения (гарантийный фонд)</t>
  </si>
  <si>
    <t>средства коллективного клирингового обеспечения (гарантийный фонд), размещенные во вклады в кредитных организациях</t>
  </si>
  <si>
    <t>средства индивидуального клирингового обеспечения, размещенные во вклады в кредитных организациях</t>
  </si>
  <si>
    <t>средства в клиринговых организациях, предназначенные для исполнения обязательств, допущенных к клирингу, и индивидуального клирингового обеспечения</t>
  </si>
  <si>
    <t>средства в клиринговых организациях, предназначенные для коллективного клирингового обеспечения (гарантийный фонд)</t>
  </si>
  <si>
    <t>сделки обратного репо с кредитными организациями и банками-нерезидентами</t>
  </si>
  <si>
    <t>требования по возврату выданного обеспечения</t>
  </si>
  <si>
    <t>Таблица 52.6</t>
  </si>
  <si>
    <t>дебиторская задолженность клиентов</t>
  </si>
  <si>
    <t>дебиторская задолженность по финансовой аренде</t>
  </si>
  <si>
    <t>прочая дебиторская задолженность</t>
  </si>
  <si>
    <t>Таблица 52.8</t>
  </si>
  <si>
    <t>Рейтинг A</t>
  </si>
  <si>
    <t>Рейтинг D</t>
  </si>
  <si>
    <t>Денежные средства, в том числе:</t>
  </si>
  <si>
    <t>денежные средства на расчетных счетах</t>
  </si>
  <si>
    <t>денежные средства, переданные в доверительное управление</t>
  </si>
  <si>
    <t>прочие денежные средства</t>
  </si>
  <si>
    <t>Правительства Российской Федерации</t>
  </si>
  <si>
    <t>субъектов Российской Федерации и органов местного самоуправления</t>
  </si>
  <si>
    <t>иностранных государств</t>
  </si>
  <si>
    <t>кредитных организаций и банков-нерезидентов</t>
  </si>
  <si>
    <t>некредитных финансовых организаций</t>
  </si>
  <si>
    <t>нефинансовых организаций</t>
  </si>
  <si>
    <t>маржинальные займы, предоставленные физическим лицам</t>
  </si>
  <si>
    <t>маржинальные займы, предоставленные юридическим лицам и индивидуальным предпринимателям</t>
  </si>
  <si>
    <t>прочие выданные займы</t>
  </si>
  <si>
    <t>Средства в кредитных организациях и банках-нерезидентах, оцениваемые по амортизированной стоимости, в том числе:</t>
  </si>
  <si>
    <t>Займы выданные и прочие размещенные средства, оцениваемые по амортизированной стоимости, в том числе:</t>
  </si>
  <si>
    <t>Дебиторская задолженность, оцениваемая по амортизированной стоимости, в том числе:</t>
  </si>
  <si>
    <t>Россия</t>
  </si>
  <si>
    <t xml:space="preserve">Страны Организации экономического сотрудничества и развития
</t>
  </si>
  <si>
    <t xml:space="preserve">Другие страны
</t>
  </si>
  <si>
    <t xml:space="preserve"> Финансовые активы, оцениваемые по справедливой стоимости через прибыль или убыток, в том числе:</t>
  </si>
  <si>
    <t xml:space="preserve"> финансовые активы, классифицируемые как оцениваемые по справедливой стоимости через прибыль или убыток по усмотрению некредитной финансовой организации</t>
  </si>
  <si>
    <t xml:space="preserve"> Инвестиции в ассоциированные предприятия</t>
  </si>
  <si>
    <t xml:space="preserve"> 
Инвестиции в дочерние предприятия</t>
  </si>
  <si>
    <t xml:space="preserve"> Активы (активы выбывающих групп), классифицированные как предназначенные для продажи</t>
  </si>
  <si>
    <t>Чистая балансовая позиция</t>
  </si>
  <si>
    <t>До 3 месяцев</t>
  </si>
  <si>
    <t>От 3 месяцев до 1 года</t>
  </si>
  <si>
    <t>Более 15 лет</t>
  </si>
  <si>
    <t>Без срока погашения</t>
  </si>
  <si>
    <t>Просроченные</t>
  </si>
  <si>
    <t>Финансовые обязательства, в обязательном порядке классифицируемые как оцениваемые по справедливой стоимости через прибыль или убыток, в том числе:</t>
  </si>
  <si>
    <t>производные финансовые инструменты, по которым ожидается уменьшение экономических выгод</t>
  </si>
  <si>
    <t>обязательства по обратной поставке ценных бумаг по договору репо</t>
  </si>
  <si>
    <t>обязательства по возврату заимствованных ценных бумаг</t>
  </si>
  <si>
    <t>встроенные производные финансовые инструменты, от которых ожидается уменьшение экономических выгод</t>
  </si>
  <si>
    <t>Финансовые обязательства, классифицируемые как оцениваемые по справедливой стоимости через прибыль или убыток по усмотрению некредитной финансовой организации, в том числе:</t>
  </si>
  <si>
    <t xml:space="preserve"> кредит, полученный в порядке расчетов по расчетному счету (овердрафт)</t>
  </si>
  <si>
    <t>средства, привлеченные от государственных организаций</t>
  </si>
  <si>
    <t>средства, привлеченные от кредитных организаций</t>
  </si>
  <si>
    <t xml:space="preserve"> средства, привлеченные от других юридических лиц</t>
  </si>
  <si>
    <t>средства, привлеченные от физических лиц</t>
  </si>
  <si>
    <t>выпущенные облигации</t>
  </si>
  <si>
    <t>выпущенные векселя</t>
  </si>
  <si>
    <t>средства клиентов по брокерским операциям с ценными бумагами и другими финансовыми активами</t>
  </si>
  <si>
    <t>средства клиентов, предназначенные для выплаты доходов по ценным бумагам</t>
  </si>
  <si>
    <t>обязательства по аренде</t>
  </si>
  <si>
    <t>прочие средства, привлеченные от государственных организаций</t>
  </si>
  <si>
    <t>прочие средства, привлеченные от других юридических лиц</t>
  </si>
  <si>
    <t>прочие средства, привлеченные от физических лиц</t>
  </si>
  <si>
    <t>кредиторская задолженность по информационно-технологическим услугам</t>
  </si>
  <si>
    <t>кредиторская задолженность по услугам по содержанию и аренде помещений</t>
  </si>
  <si>
    <t>кредиторская задолженность перед регистраторами</t>
  </si>
  <si>
    <t>кредиторская задолженность по торговым операциям</t>
  </si>
  <si>
    <t>расчеты с посредниками по обслуживанию выпусков ценных бумаг</t>
  </si>
  <si>
    <t>расчеты по конверсионным операциям, производным финансовым инструментам и ценным бумагам</t>
  </si>
  <si>
    <t>расчеты с организаторами торговли</t>
  </si>
  <si>
    <t>расчеты с операторами товарных поставок</t>
  </si>
  <si>
    <t>расчеты с репозитарием</t>
  </si>
  <si>
    <t>расчеты с клиринговыми организациями</t>
  </si>
  <si>
    <t>кредиторская задолженность перед депозитариями</t>
  </si>
  <si>
    <t>Анализ финансовых обязательств в разрезе сроков, оставшихся до погашения (на основе договорных недисконтированных денежных потоков) (сравнительные данные).</t>
  </si>
  <si>
    <t>депозиты в кредитных организациях и банках-нерезидентах</t>
  </si>
  <si>
    <t>Долговые инструменты, оцениваемые по справедливой стоимости через прочий совокупный доход, в том числе:</t>
  </si>
  <si>
    <t>кредит, полученный в порядке расчетов по расчетному счету (овердрафт)</t>
  </si>
  <si>
    <t>средства, привлеченные от других юридических лиц</t>
  </si>
  <si>
    <t>средства участников клиринга</t>
  </si>
  <si>
    <t>прочие средства, привлеченные от кредитных организаций</t>
  </si>
  <si>
    <t>кредиторская задолженность за услуги по содержанию и аренде помещений</t>
  </si>
  <si>
    <t>Итого разрыв ликвидности</t>
  </si>
  <si>
    <t>Рубли</t>
  </si>
  <si>
    <t xml:space="preserve">Доллары США
</t>
  </si>
  <si>
    <t xml:space="preserve">Евро
</t>
  </si>
  <si>
    <t>Прочие валюты</t>
  </si>
  <si>
    <t>Рейтинг B</t>
  </si>
  <si>
    <t>Рейтинг C</t>
  </si>
  <si>
    <t>Без рейтинга</t>
  </si>
  <si>
    <t>№ строки</t>
  </si>
  <si>
    <t>Наименование</t>
  </si>
  <si>
    <t>Рыночные котировки (уровень 1)</t>
  </si>
  <si>
    <t>Модель оценки, использующая данные наблюдаемых рынков (уровень 2)</t>
  </si>
  <si>
    <t>Модель оценки, использующая значительный объем ненаблюдаемых данных (уровень 3)</t>
  </si>
  <si>
    <t>Итого справедливая стоимость</t>
  </si>
  <si>
    <t>Финансовые активы, не оцениваемые по справедливой стоимости,в том числе:</t>
  </si>
  <si>
    <t>денежные средства, в том числе:</t>
  </si>
  <si>
    <t>денежные средства в кассе</t>
  </si>
  <si>
    <t>денежные средства в пути</t>
  </si>
  <si>
    <t>финансовые активы, оцениваемые по амортизированной стоимости, в том числе:</t>
  </si>
  <si>
    <t>средства в кредитных организациях и банках-нерезидентах, в том числе:</t>
  </si>
  <si>
    <t>прочее</t>
  </si>
  <si>
    <t>займы выданные и прочие размещенные средства, в том числе:</t>
  </si>
  <si>
    <t>дебиторская задолженность, в том числе:</t>
  </si>
  <si>
    <t>расчеты по начисленным доходам по акциям, долям, паям</t>
  </si>
  <si>
    <t>инвестиции в ассоциированные организации</t>
  </si>
  <si>
    <t>инвестиции в дочерние организации</t>
  </si>
  <si>
    <t>Финансовые обязательства, не оцениваемые по справедливой стоимости, в том числе:</t>
  </si>
  <si>
    <t>финансовые обязательства, оцениваемые по амортизированной стоимости, в том числе:</t>
  </si>
  <si>
    <t>средства клиентов, в том числе:</t>
  </si>
  <si>
    <t>кредиты, займы и прочие привлеченные средства, в том числе:</t>
  </si>
  <si>
    <t>выпущенные долговые ценные бумаги, в том числе:</t>
  </si>
  <si>
    <t>облигации</t>
  </si>
  <si>
    <t>векселя</t>
  </si>
  <si>
    <t>кредиторская задолженность, в том числе:</t>
  </si>
  <si>
    <t>Раздел I. Прибыли и убытки</t>
  </si>
  <si>
    <t>Прибыль (убыток) до налогообложения</t>
  </si>
  <si>
    <t>Доход (расход) по налогу на прибыль, в том числе:</t>
  </si>
  <si>
    <t>доход (расход) по текущему налогу на прибыль</t>
  </si>
  <si>
    <t>доход (расход) по отложенному налогу на прибыль</t>
  </si>
  <si>
    <t>Прибыль (убыток) после налогообложения</t>
  </si>
  <si>
    <t>Раздел II. Прочий совокупный доход</t>
  </si>
  <si>
    <t>чистое изменение резерва переоценки основных средств и нематериальных активов, в том числе:</t>
  </si>
  <si>
    <t>изменение резерва переоценки в результате выбытия основных средств и нематериальных активов</t>
  </si>
  <si>
    <t>изменение резерва переоценки в результате переоценки основных средств и нематериальных активов</t>
  </si>
  <si>
    <t>налог на прибыль, связанный с изменением резерва переоценки основных средств и нематериальных активов</t>
  </si>
  <si>
    <t>чистое изменение справедливой стоимости долевых инструментов, оцениваемых по справедливой стоимости через прочий совокупный доход, в том числе:</t>
  </si>
  <si>
    <t>изменение справедливой стоимости долевых инструментов, оцениваемых по справедливой стоимости через прочий совокупный доход</t>
  </si>
  <si>
    <t>влияние налога на прибыль, связанного с изменением справедливой стоимости долевых инструментов, оцениваемых по справедливой стоимости через прочий совокупный доход</t>
  </si>
  <si>
    <t>чистое изменение переоценки обязательств (активов) по вознаграждениям работникам по окончании трудовой деятельности, не ограниченным фиксируемыми платежами, в том числе:</t>
  </si>
  <si>
    <t>изменение переоценки обязательств (активов) по вознаграждениям работникам по окончании трудовой деятельности, не ограниченным фиксируемыми платежами</t>
  </si>
  <si>
    <t>влияние налога на прибыль, связанного с изменением переоценки обязательств (активов) по вознаграждениям работникам по окончании трудовой деятельности, не ограниченным фиксируемыми платежами</t>
  </si>
  <si>
    <t>чистое 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 в том числе:</t>
  </si>
  <si>
    <t>изменение справедливой стоимости финансовых обязательств, учитываемых по справедливой стоимости через прибыль или убыток, связанное с изменением кредитного риска</t>
  </si>
  <si>
    <t>влияние налога на прибыль, связанного с изменением справедливой стоимости финансовых обязательств, учитываемых по справедливой стоимости через прибыль или убыток, связанным с изменением кредитного риска</t>
  </si>
  <si>
    <t>чистое 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 в том числе:</t>
  </si>
  <si>
    <t>изменение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</si>
  <si>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влияние налога на прибыль, обусловленного изменением стоимости инструментов хеджирования, с помощью которых хеджируются долевые инструменты, оцениваемые по справедливой стоимости через прочий совокупный доход</t>
  </si>
  <si>
    <t>прочий совокупный доход (расход) от прочих операций</t>
  </si>
  <si>
    <t>налог на прибыль, относящийся к прочему совокупному доходу (расходу) от прочих операций</t>
  </si>
  <si>
    <t>Прочий совокупный доход (расход), подлежащий переклассификации в состав прибыли или убытка в последующих периодах, в том числе:</t>
  </si>
  <si>
    <t>чистое изменение резерва под обесценение долговых инструментов, оцениваемых по справедливой стоимости через прочий совокупный доход, в том числе:</t>
  </si>
  <si>
    <t>восстановление (создание) резерва под обесценение долговых инструментов, оцениваемых по справедливой стоимости через прочий совокупный доход</t>
  </si>
  <si>
    <t>влияние налога на прибыль, связанного с восстановлением (созданием) резерва под обесценение долговых инструментов, оцениваемых по справедливой стоимости через прочий совокупный доход</t>
  </si>
  <si>
    <t>переклассификация резерва под обесценение долговых инструментов, оцениваемых по справедливой стоимости через прочий совокупный доход</t>
  </si>
  <si>
    <t>54</t>
  </si>
  <si>
    <t>налог на прибыль, связанный с переклассификацией резерва под обесценение долговых инструментов, оцениваемых по справедливой стоимости через прочий совокупный доход</t>
  </si>
  <si>
    <t>55</t>
  </si>
  <si>
    <t>чистое изменение справедливой стоимости долговых инструментов, оцениваемых по справедливой стоимости через прочий совокупный доход, в том числе:</t>
  </si>
  <si>
    <t>56</t>
  </si>
  <si>
    <t>изменение справедливой стоимости долговых инструментов, оцениваемых по справедливой стоимости через прочий совокупный доход</t>
  </si>
  <si>
    <t>57</t>
  </si>
  <si>
    <t>влияние налога на прибыль, связанного с изменением справедливой стоимости долговых инструментов, оцениваемых по справедливой стоимости через прочий совокупный доход</t>
  </si>
  <si>
    <t>58</t>
  </si>
  <si>
    <t>переклассификация в состав прибыли или убытка</t>
  </si>
  <si>
    <t>59</t>
  </si>
  <si>
    <t>налог на прибыль, связанный с переклассификацией доходов (расходов) от переоценки долговых инструментов, оцениваемых по справедливой стоимости через прочий совокупный доход, в состав прибыли или убытка</t>
  </si>
  <si>
    <t>60</t>
  </si>
  <si>
    <t>чистые доходы (расходы) от хеджирования денежных потоков, в том числе:</t>
  </si>
  <si>
    <t>61</t>
  </si>
  <si>
    <t>доходы (расходы) от хеджирования денежных потоков</t>
  </si>
  <si>
    <t>62</t>
  </si>
  <si>
    <t>налог на прибыль, связанный с доходами (расходами) от хеджирования денежных потоков</t>
  </si>
  <si>
    <t>63</t>
  </si>
  <si>
    <t>64</t>
  </si>
  <si>
    <t>налог на прибыль, связанный с переклассификацией доходов (расходов) от хеджирования денежных потоков в состав прибыли или убытка</t>
  </si>
  <si>
    <t>65</t>
  </si>
  <si>
    <t>66</t>
  </si>
  <si>
    <t>67</t>
  </si>
  <si>
    <t>Итого прочий совокупный доход (расход) за отчетный период</t>
  </si>
  <si>
    <t>68</t>
  </si>
  <si>
    <t>Итого совокупный доход (расход) за отчетный период</t>
  </si>
  <si>
    <t>Таблица 34.1</t>
  </si>
  <si>
    <t>По необесцененным финансовым активам,</t>
  </si>
  <si>
    <t>по финансовым активам, в обязательном порядке классифицируемым как оцениваемые по справедливой стоимости через прибыль или убыток</t>
  </si>
  <si>
    <t>по финансовым активам, оцениваемым по амортизированной стоимости: средствам в кредитных организациях и банках-нерезидентах</t>
  </si>
  <si>
    <t>По кредитно-обесцененным финансовым активам,</t>
  </si>
  <si>
    <t>Таблица 41.1</t>
  </si>
  <si>
    <t>Раздел I. Выручка и комиссионные доходы от деятельности по организации торгов</t>
  </si>
  <si>
    <t>Сервисные сборы</t>
  </si>
  <si>
    <t>Выручка от оказания услуг по листингу</t>
  </si>
  <si>
    <t>Комиссионные доходы по организации торгов на фондовом рынке</t>
  </si>
  <si>
    <t>Комиссионные доходы по организации торгов на валютном рынке</t>
  </si>
  <si>
    <t>Комиссионные доходы по организации торгов на срочном рынке</t>
  </si>
  <si>
    <t>Комиссионные доходы по организации торгов на товарном рынке</t>
  </si>
  <si>
    <t>Раздел II. Выручка от оказания услуг по ведению реестра владельцев ценных бумаг</t>
  </si>
  <si>
    <t>Выручка от оказания от услуг по ведению реестра владельцев ценных бумаг</t>
  </si>
  <si>
    <t>Выручка от оказания услуг зарегистрированным лицам</t>
  </si>
  <si>
    <t>Выручка по приему-передаче системы ведения реестра</t>
  </si>
  <si>
    <t>Выручка от оказания услуг по участию в общих собраниях акционеров</t>
  </si>
  <si>
    <t>Выручка от оказания услуг, связанных с корпоративными действиями эмитента</t>
  </si>
  <si>
    <t>Выручка от оказания услуг по подготовке выпусков ценных бумаг</t>
  </si>
  <si>
    <t>Выручка по оказанию услуг по выплате доходов по ценным бумагам</t>
  </si>
  <si>
    <t>Раздел III. Выручка от клиринговой деятельности, деятельности по оказанию услуг центрального контрагента, репозитарной деятельности</t>
  </si>
  <si>
    <t>Выручка от оказания услуг клирингового обслуживания на фондовом рынке</t>
  </si>
  <si>
    <t>Выручка от оказания услуг клирингового обслуживания на валютном рынке</t>
  </si>
  <si>
    <t>Выручка от оказания услуг клирингового обслуживания на срочном рынке</t>
  </si>
  <si>
    <t>Выручка от оказания услуг клирингового обслуживания на товарном рынке</t>
  </si>
  <si>
    <t>Выручка от оказания услуг клирингового обслуживания: сервисные сборы</t>
  </si>
  <si>
    <t>Выручка от оказания репозитарных услуг</t>
  </si>
  <si>
    <t>Раздел IV. Выручка от оказания услуг по деятельности депозитария</t>
  </si>
  <si>
    <t>Выручка от оказания услуг по ведению счетов депо, хранению и учету ценных бумаг</t>
  </si>
  <si>
    <t>Выручка от оказания услуг за проведение операций по счетам депо</t>
  </si>
  <si>
    <t>Выручка от оказания услуг расчетного депозитария</t>
  </si>
  <si>
    <t>Выручка от оказания услуг по ответственному хранению ценных бумаг</t>
  </si>
  <si>
    <t>Выручка от оказания услуг по учету финансовых инструментов, не квалифицированных в качестве ценных бумаг</t>
  </si>
  <si>
    <t>Выручка от оказания сопутствующих услуг по депозитарной деятельности</t>
  </si>
  <si>
    <t>Раздел V. Комиссионные доходы от брокерской деятельности</t>
  </si>
  <si>
    <t>Комиссионные доходы от клиентских операций на фондовом рынке</t>
  </si>
  <si>
    <t>Комиссионные доходы от клиентских операций на срочном рынке</t>
  </si>
  <si>
    <t>Комиссионные доходы от клиентских операций на валютном рынке</t>
  </si>
  <si>
    <t>Комиссионные доходы от клиентских операций на товарном рынке</t>
  </si>
  <si>
    <t>Комиссионные доходы от прочих клиентских операций</t>
  </si>
  <si>
    <t>Комиссионные доходы за перечисление денежных средств</t>
  </si>
  <si>
    <t>Выручка от оказания услуг по размещению ценных бумаг</t>
  </si>
  <si>
    <t>Раздел VI. Выручка по другим видам деятельности</t>
  </si>
  <si>
    <t>Выручка от оказания услуг специализированного депозитария по учету, контролю и хранению имущества (за исключением услуг по хранению ценных бумаг)</t>
  </si>
  <si>
    <t>Выручка от оказания услуг по доверительному управлению</t>
  </si>
  <si>
    <t>Выручка от оказания услуг бюро кредитных историй</t>
  </si>
  <si>
    <t>Выручка от оказания услуг кредитного рейтингового агентства</t>
  </si>
  <si>
    <t>Выручка от оказания услуг страхового брокера</t>
  </si>
  <si>
    <t>Раздел VII. Прочие доходы по основному виду деятельности</t>
  </si>
  <si>
    <t>Агентское вознаграждение</t>
  </si>
  <si>
    <t>Выручка от оказания услуг маркет-мейкера</t>
  </si>
  <si>
    <t>Выручка от оказания услуг по обеспечению электронного документооборота</t>
  </si>
  <si>
    <t>Выручка от оказания услуг по предоставлению доступа к программному обеспечению</t>
  </si>
  <si>
    <t>Выручка от оказания информационных и консультационных услуг</t>
  </si>
  <si>
    <t>Всего</t>
  </si>
  <si>
    <t>Таблица 42.1</t>
  </si>
  <si>
    <t>Расходы по прочим долгосрочным вознаграждениям</t>
  </si>
  <si>
    <t>Таблица 43.1</t>
  </si>
  <si>
    <t>Расходы на услуги маркет-мейкеров</t>
  </si>
  <si>
    <t>Расходы на выплату премий</t>
  </si>
  <si>
    <t>Почтовые расходы</t>
  </si>
  <si>
    <t>Расходы на услуги депозитариев и регистраторов</t>
  </si>
  <si>
    <t>Расходы по комиссии за клиринг</t>
  </si>
  <si>
    <t>Биржевые сборы</t>
  </si>
  <si>
    <t>Расходы доверительного управляющего за счет собственных средств в отношении инвестиционных фондов</t>
  </si>
  <si>
    <t>Расходы специализированного депозитария за счет собственных средств в отношении инвестиционных фондов</t>
  </si>
  <si>
    <t>Расходы на услуги трансфер-агентов</t>
  </si>
  <si>
    <t>Расходы на технические услуги</t>
  </si>
  <si>
    <t>Таблица 46.1</t>
  </si>
  <si>
    <t>Расходы на информационно-телекоммуникационные услуги</t>
  </si>
  <si>
    <t>Амортизация основных средств</t>
  </si>
  <si>
    <t>Амортизация программного обеспечения и прочих нематериальных активов</t>
  </si>
  <si>
    <t>Расходы по страхованию</t>
  </si>
  <si>
    <t>Расходы на рекламу и маркетинг</t>
  </si>
  <si>
    <t>Расходы на создание резервов - оценочных начислений</t>
  </si>
  <si>
    <t>Представительские расходы</t>
  </si>
  <si>
    <t>Транспортные расходы</t>
  </si>
  <si>
    <t>Командировочные расходы</t>
  </si>
  <si>
    <t>Штрафы, пени</t>
  </si>
  <si>
    <t>Расходы по уплате налогов, за исключением налога на прибыль</t>
  </si>
  <si>
    <t>Таблица 47.1</t>
  </si>
  <si>
    <t>Доходы от восстановления (уменьшения) сумм резервов под обесценение по прочим активам</t>
  </si>
  <si>
    <t>Неустойки (штрафы, пени), поступления в возмещение убытков</t>
  </si>
  <si>
    <t>Таблица 47.2</t>
  </si>
  <si>
    <t>Расходы по созданию резервов под обесценение по прочим активам</t>
  </si>
  <si>
    <t>Расходы на благотворительность, осуществление спортивных мероприятий, отдыха, мероприятий культурно-просветительского характера</t>
  </si>
  <si>
    <t>Таблица 48.1</t>
  </si>
  <si>
    <t>Текущие расходы (доходы) по налогу на прибыль</t>
  </si>
  <si>
    <t>Изменение отложенного налогового обязательства (актива)</t>
  </si>
  <si>
    <t>Таблица 48.2</t>
  </si>
  <si>
    <t>доходы, не принимаемые к налогообложению</t>
  </si>
  <si>
    <t>расходы, не принимаемые к налогообложению</t>
  </si>
  <si>
    <t>Отражено в составе прибыли или убытка</t>
  </si>
  <si>
    <t>Отражено в составе прочего совокупного дохода</t>
  </si>
  <si>
    <t>Общая сумма отложенного налогового актива</t>
  </si>
  <si>
    <t>Отложенный налоговый актив по налоговому убытку, перенесенному на будущие периоды</t>
  </si>
  <si>
    <t>Отложенный налоговый актив до зачета с отложенными налоговыми обязательствами</t>
  </si>
  <si>
    <t>Общая сумма отложенного налогового обязательства</t>
  </si>
  <si>
    <t>Чистый отложенный налоговый актив (обязательство)</t>
  </si>
  <si>
    <t>Признанный отложенный налоговый актив (обязательство)</t>
  </si>
  <si>
    <t>Резерв хеджирования денежных потоков</t>
  </si>
  <si>
    <t>пересмотренный</t>
  </si>
  <si>
    <t>Прочие взносы акционеров (участников)</t>
  </si>
  <si>
    <t>капитал, относящийся к активам (выбывающим группам), классифицированным как предназначенные для продажи</t>
  </si>
  <si>
    <t>Раздел I. Денежные потоки от операционной деятельности</t>
  </si>
  <si>
    <t>Поступления от продажи и погашения финансовых активов или от размещения финансовых обязательств, в обязательном порядке классифицируемых как оцениваемые по справедливой стоимости через прибыль или убыток</t>
  </si>
  <si>
    <t>Платежи в связи с приобретением финансовых активов или погашением финансовых обязательств, в обязательном порядке классифицируемых как оцениваемые по справедливой стоимости через прибыль или убыток</t>
  </si>
  <si>
    <t>Денежные поступления от предоставления услуг и полученные комиссии</t>
  </si>
  <si>
    <t>Проценты полученные</t>
  </si>
  <si>
    <t>Проценты уплаченные</t>
  </si>
  <si>
    <t>Средства, полученные для перечисления клиентам доходов по ценным бумагам, за минусом средств, перечисленных клиентам</t>
  </si>
  <si>
    <t>Оплата прочих административных и операционных расходов</t>
  </si>
  <si>
    <t>Уплаченный налог на прибыль</t>
  </si>
  <si>
    <t>Прочие денежные потоки от операционной деятельности</t>
  </si>
  <si>
    <t>Сальдо денежных потоков от операционной деятельности</t>
  </si>
  <si>
    <t>Раздел II. Денежные потоки от инвестиционной деятельности</t>
  </si>
  <si>
    <t>Платежи в связи с приобретением, созданием, модернизацией, реконструкцией и подготовкой к использованию основных средств</t>
  </si>
  <si>
    <t>Платежи в связи с приобретением, созданием нематериальных активов</t>
  </si>
  <si>
    <t>Платежи в связи с приобретением, созданием, модернизацией, подготовкой к использованию инвестиционного имущества</t>
  </si>
  <si>
    <t>Поступления от продажи и погашения финансовых активов, оцениваемых по справедливой стоимости через прочий совокупный доход</t>
  </si>
  <si>
    <t>Платежи в связи с приобретением финансовых активов, оцениваемых по справедливой стоимости через прочий совокупный доход</t>
  </si>
  <si>
    <t>Поступления от продажи и погашения финансовых активов, оцениваемых по амортизированной стоимости</t>
  </si>
  <si>
    <t>Платежи в связи с приобретением финансовых активов, оцениваемых по амортизированной стоимости</t>
  </si>
  <si>
    <t>Поступления доходов от сдачи инвестиционного имущества в аренду</t>
  </si>
  <si>
    <t>Прочие поступления от инвестиционной деятельности</t>
  </si>
  <si>
    <t>Прочие платежи по инвестиционной деятельности</t>
  </si>
  <si>
    <t>Сальдо денежных потоков от инвестиционной деятельности</t>
  </si>
  <si>
    <t>Раздел III. Денежные потоки от финансовой деятельности</t>
  </si>
  <si>
    <t>Поступления от размещения финансовых обязательств, классифицируемых как оцениваемые по справедливой стоимости через прибыль или убыток по усмотрению некредитной финансовой организации</t>
  </si>
  <si>
    <t>Платежи в связи с погашением финансовых обязательств, классифицируемых как оцениваемые по справедливой стоимости через прибыль или убыток по усмотрению некредитной финансовой организации</t>
  </si>
  <si>
    <t>Поступления от привлечения кредитов, займов и прочих привлеченных средств, оцениваемых по амортизированной стоимости</t>
  </si>
  <si>
    <t>Поступления от выпуска облигаций, векселей и других долговых ценных бумаг, оцениваемых по амортизированной стоимости</t>
  </si>
  <si>
    <t>Платежи в связи с погашением (выкупом) векселей и других долговых ценных бумаг, оцениваемых по амортизированной стоимости</t>
  </si>
  <si>
    <t>Прочие поступления от финансовой деятельности</t>
  </si>
  <si>
    <t>Прочие платежи по финансовой деятельности</t>
  </si>
  <si>
    <t>Сальдо денежных потоков от финансовой деятельности</t>
  </si>
  <si>
    <t>Сальдо денежных потоков за отчетный период</t>
  </si>
  <si>
    <t>Величина влияния изменений курса иностранной валюты по отношению к рублю</t>
  </si>
  <si>
    <t>Остаток денежных средств и их эквивалентов на начало отчетного периода</t>
  </si>
  <si>
    <t>Остаток денежных средств и их эквивалентов на конец отчетного периода</t>
  </si>
  <si>
    <t>Справедливая стоимость по уровням исходных данных</t>
  </si>
  <si>
    <t>Расходы на рекламу при оказании услуг</t>
  </si>
  <si>
    <t>Расходы по внесению информации о возникновении, переходе и прекращении утилитарного цифрового права</t>
  </si>
  <si>
    <t>Таблица 20.3</t>
  </si>
  <si>
    <t>Виды запасов</t>
  </si>
  <si>
    <t>Запасные части</t>
  </si>
  <si>
    <t>Материалы</t>
  </si>
  <si>
    <t>Инвентарь и принадлежности</t>
  </si>
  <si>
    <t>Вложения в драгоценные металлы, монеты и природные камни</t>
  </si>
  <si>
    <t>Поступление (создание)</t>
  </si>
  <si>
    <t>Увеличение (уменьшение) стоимости в результате оценки</t>
  </si>
  <si>
    <t>Перевод в другие активы и обратно</t>
  </si>
  <si>
    <t>Признание в составе расходов</t>
  </si>
  <si>
    <t>Создание резерва под обесценение</t>
  </si>
  <si>
    <t>Восстановление резерва под обесценение</t>
  </si>
  <si>
    <t xml:space="preserve">     стоимость (или оценка)</t>
  </si>
  <si>
    <t xml:space="preserve">     резерв под обесценение</t>
  </si>
  <si>
    <t>Расходы по выходным пособиям</t>
  </si>
  <si>
    <t>Будущие денежные потоки, которым потенциально подвержен арендатор, не отражаемые при оценке обязательств по аренде</t>
  </si>
  <si>
    <t>Нет</t>
  </si>
  <si>
    <t xml:space="preserve">Ограничения или особые условия, связанные с договорами аренды
</t>
  </si>
  <si>
    <t>Затраты арендатора, связанные с произведенными улучшениями предмета аренды, и порядок их компенсации</t>
  </si>
  <si>
    <t>Затраты арендатора, понесенные в связи с поступлением предмета аренды и приведением его в состояние, пригодное для использования в запланированных целях</t>
  </si>
  <si>
    <t>Основание и порядок расчета процентной ставки по договору аренды</t>
  </si>
  <si>
    <t>Допущения, использованные при определении переменных арендных платежей</t>
  </si>
  <si>
    <t>Арендатор в соответствии со ст. 157.1 и п. 2 ст. 615 ГК РФ не вправе без письменного согласия Арендодателя сдавать объект в субаренду (поднаем).</t>
  </si>
  <si>
    <t>Информация о пересмотре фактической стоимости активов в форме права пользования и обязательства по аренде</t>
  </si>
  <si>
    <t>Статья бухгалтерского баланса</t>
  </si>
  <si>
    <t>Примечание</t>
  </si>
  <si>
    <t>Основные средства и капитальные вложения в них</t>
  </si>
  <si>
    <t>Инвестиционное имущество и капитальные вложения в него</t>
  </si>
  <si>
    <t>Финансовые обязательства, оцениваемые по амортизированной стоимости: кредиты, займы и прочие привлеченные средства</t>
  </si>
  <si>
    <t>Денежные потоки от операционной деятельности, в том числе:</t>
  </si>
  <si>
    <t>проценты уплаченные</t>
  </si>
  <si>
    <t>Денежные потоки от финансовой деятельности, в том числе:</t>
  </si>
  <si>
    <t>платежи по договорам аренды, в отношении которых арендатор не признает активы в форме права пользования и обязательства по договорам аренды</t>
  </si>
  <si>
    <t>переменные арендные платежи, не включенные в оценку обязательств по аренде</t>
  </si>
  <si>
    <t>платежи в погашение обязательств по договорам аренды</t>
  </si>
  <si>
    <t>Итого отток денежных средств</t>
  </si>
  <si>
    <t>По финансовым обязательствам, классифицируемым как оцениваемые по справедливой стоимости через прибыль или убыток по усмотрению некредитной финансовой организации</t>
  </si>
  <si>
    <t>По финансовым обязательствам, оцениваемым по амортизированной стоимости: кредитам, займам и прочим привлеченным средствам</t>
  </si>
  <si>
    <t>По финансовым обязательствам, оцениваемым по амортизированной стоимости: средствам клиентов</t>
  </si>
  <si>
    <t>По финансовым обязательствам, оцениваемым по амортизированной стоимости: выпущенным долговым ценным бумагам</t>
  </si>
  <si>
    <t>По обязательствам по аренде</t>
  </si>
  <si>
    <t>Прочие процентные расходы</t>
  </si>
  <si>
    <t xml:space="preserve">Итого
</t>
  </si>
  <si>
    <t>Примечание 52.6</t>
  </si>
  <si>
    <t>Примечание 52.8</t>
  </si>
  <si>
    <t>Обязательства по аренде</t>
  </si>
  <si>
    <t>сделки репо</t>
  </si>
  <si>
    <t>обязательства по возврату полученного денежного обеспечения</t>
  </si>
  <si>
    <t>Таблица 24.1</t>
  </si>
  <si>
    <t>Анализ процентных ставок и сроков погашения</t>
  </si>
  <si>
    <t>Процентные ставки</t>
  </si>
  <si>
    <t>Сроки погашения</t>
  </si>
  <si>
    <t>Характером арендной деятельности  является заключенный  в отчетном периоде договор аренды нежилых помещений для офиса, который попадает в сферу применения МСФО (IFRS) 16 "Международный стандарт финансовой отчетности (IFRS) 16 "Аренда",  Положения Банка России от 22.03.2018 N 635-П "О порядке отражения на счетах бухгалтерского учета договоров аренды некредитными финансовыми организациями. Договор заключен на срок менее года и в соответствии со ст. 651 ГК РФ не подлежит государственной регистрации.</t>
  </si>
  <si>
    <t>Активы в форме права пользования, относящиеся к основным средствам, после первоначального признания оцениваются арендатором с применением модели учета по первоначальной стоимости за вычетом накопленной амортизации и накопленных убытков от обесценения. Обязательство по договору аренды переоценивается только в случае изменения денежных потоков.</t>
  </si>
  <si>
    <t>Выверка изменений оценочного резерва под ожидаемые кредитные убытки по денежным средствам</t>
  </si>
  <si>
    <t>по дебиторской задолженности по финансовой аренде</t>
  </si>
  <si>
    <t>Анализ изменений запасов</t>
  </si>
  <si>
    <t>Обесценение ОС</t>
  </si>
  <si>
    <t>Компоненты денежных средств и их эквивалентов</t>
  </si>
  <si>
    <t>Таблица 6.1</t>
  </si>
  <si>
    <t>Финансовые активы, в обязательном порядке классифицируемые как оцениваемые по справедливой стоимости через прибыль или убыток</t>
  </si>
  <si>
    <t>Долговые ценные бумаги, удерживаемые для торговли,
в том числе:</t>
  </si>
  <si>
    <t>Таблица 6.2.</t>
  </si>
  <si>
    <t>Таблица 32.1</t>
  </si>
  <si>
    <t>Доходы за вычетом расходов (расходы за вычетом доходов) от торговых операций</t>
  </si>
  <si>
    <t>Доходы за вычетом расходов (расходы за вычетом доходов) от переоценки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</si>
  <si>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инструментов и их справедливой стоимостью при первоначальном признании</t>
  </si>
  <si>
    <t>Доходы за вычетом расходов (расходы за вычетом доходов), связанные с отнесением на финансовый результат разницы между стоимостью приобретения финансовых инструментов и их справедливой стоимостью после первоначального признания</t>
  </si>
  <si>
    <t>Номер показателя</t>
  </si>
  <si>
    <t>ценные бумаги</t>
  </si>
  <si>
    <t>прочие долевые инструменты</t>
  </si>
  <si>
    <t>Финансовые обязательства, в том числе:</t>
  </si>
  <si>
    <t>Текстовое пояснение</t>
  </si>
  <si>
    <t>Информация о кредитных рейтингах долговых инструментов, оценочный резерв под ожидаемые кредитные убытки по которым оценивается в сумме, равной 12-месячным ожидаемым кредитным убыткам</t>
  </si>
  <si>
    <t>Анализ финансовых активов и финансовых обязательств в разрезе сроков, оставшихся до погашения, на основе ожидаемых сроков погашения</t>
  </si>
  <si>
    <t>Резервы под ОКУ</t>
  </si>
  <si>
    <r>
      <t>Дата вступления в силу 1 января 2025 года: Поправки к МСФО (IAS) 21 – «Отсутствие возможности обмена валют»;  Дата вступления в силу 1 января 2026 года: Поправки к МСФО (IFRS) 7, МСФО (IFRS) 9 – «Поправки к классификации и оценке финансовых инструментов»; «Ежегодные усовершенствования стандартов финансовой отчетности МСФО – том 11»</t>
    </r>
    <r>
      <rPr>
        <u/>
        <sz val="10"/>
        <color rgb="FF000000"/>
        <rFont val="Times New Roman"/>
        <family val="1"/>
        <charset val="204"/>
      </rPr>
      <t xml:space="preserve"> </t>
    </r>
    <r>
      <rPr>
        <sz val="10"/>
        <color rgb="FF000000"/>
        <rFont val="Times New Roman"/>
        <family val="1"/>
        <charset val="204"/>
      </rPr>
      <t xml:space="preserve"> Дата вступления в силу 1 января 2027 года:  МСФО (IFRS) 18 «Представление и раскрытие информации в финансовой отчетности»; МСФО (IFRS) 19 «Дочерние организации без обязательства отчитываться публично: раскрытие информации».</t>
    </r>
  </si>
  <si>
    <t xml:space="preserve">Корректировки на сумму доходов или расходов, не принимаемых к налогообложению в соответствии с законодательством Российской Федерации о налогах и сборах, в том числе:
</t>
  </si>
  <si>
    <t>Оценочный резерв под ожидаемые кредитные убытки</t>
  </si>
  <si>
    <t>до 32 дня</t>
  </si>
  <si>
    <t>Выбытие, в том числе</t>
  </si>
  <si>
    <t>Балансовая стоимость на 01.01.2025 г., в том числе:</t>
  </si>
  <si>
    <t>Резерв под обесценение на 01.01.2025 г.</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</si>
  <si>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 (сравнительные данные)</t>
  </si>
  <si>
    <t>Налоговый убыток по реализации основных средств</t>
  </si>
  <si>
    <t>31 декабря 2024</t>
  </si>
  <si>
    <t>Итгого</t>
  </si>
  <si>
    <t>13,75 % - 20,31 % (RUB)</t>
  </si>
  <si>
    <t>Доходы за вычетом расходов (расходы за вычетом доходов) от операций с финансовыми инструментами, в обязательном порядке классифицируемыми как оцениваемые по справедливой стоимости через прибыль или убыток</t>
  </si>
  <si>
    <t>Примечание 32</t>
  </si>
  <si>
    <t>Примечание 34</t>
  </si>
  <si>
    <t>Процентные доходы</t>
  </si>
  <si>
    <t>Примечание 41</t>
  </si>
  <si>
    <t>Примечание 43</t>
  </si>
  <si>
    <t>Примечание 46</t>
  </si>
  <si>
    <t>Примечание 47</t>
  </si>
  <si>
    <t>Аренда</t>
  </si>
  <si>
    <t>Примечание 48</t>
  </si>
  <si>
    <t>Примечание 5</t>
  </si>
  <si>
    <t>31 декабря 2025 г.</t>
  </si>
  <si>
    <t>Примечание 6</t>
  </si>
  <si>
    <t>Примечание 10</t>
  </si>
  <si>
    <t>Финансовые активы, оцениваемые по амортизированной стоимости: дебиторская задолженность</t>
  </si>
  <si>
    <t>Примечание 12</t>
  </si>
  <si>
    <t>Примечание 19</t>
  </si>
  <si>
    <t>Примечание 20</t>
  </si>
  <si>
    <t>Резерв под обесценение на 31.12.2025 г.</t>
  </si>
  <si>
    <t>Примечание 24</t>
  </si>
  <si>
    <t>Финансовые обязательства, оцениваемые по амортизированной стоимости: кредиторская задолженность</t>
  </si>
  <si>
    <t>Примечание 26</t>
  </si>
  <si>
    <t>Примечание 29</t>
  </si>
  <si>
    <t>Управление капиталом</t>
  </si>
  <si>
    <t>Примечание 31</t>
  </si>
  <si>
    <t>Переоценка акций</t>
  </si>
  <si>
    <t>Собственные акции (доли), принадлежащие обществу</t>
  </si>
  <si>
    <t>Резервы</t>
  </si>
  <si>
    <t>Анализ финансовых активов и финансовых обязательств в разрезе сроков, оставшихся до погашения, на основе ожидаемых сроков погашения (сравнительные данные)</t>
  </si>
  <si>
    <t>Остатки по операциям со связанными сторонами (сравнительные данные)</t>
  </si>
  <si>
    <t>Примечание 58</t>
  </si>
  <si>
    <t>31 декабря 2025</t>
  </si>
  <si>
    <t>События после окончания отчетного периода</t>
  </si>
  <si>
    <t>Примечание 59</t>
  </si>
  <si>
    <t>дивиденды и доходы за вычетом расходов (расходы за вычетом доходов) от участия в других организациях</t>
  </si>
  <si>
    <t>Торговые и инвестиционные доходы, в том числе</t>
  </si>
  <si>
    <t>доходы за вычетом расходов (расходы за вычетом доходов) от операций с финансовыми активами, классифицируемыми как оцениваемые по справедливой стоимости через прибыль или убыток по усмотрению организации</t>
  </si>
  <si>
    <t>доходы за вычетом расходов (расходы за вычетом доходов) от операций с инвестиционным имуществом и капитальными вложениями в него</t>
  </si>
  <si>
    <t>Доходы за вычетом расходов (расходы за вычетом доходов) от операций с финансовыми обязательствами, классифицируемыми как оцениваемые по справедливой стоимости через прибыль или убыток по усмотрению организации</t>
  </si>
  <si>
    <t>Доходы за вычетом расходов (расходы за вычетом доходов) от операций с финансовыми обязательствами, оцениваемыми по амортизированной стоимости</t>
  </si>
  <si>
    <t>Прибыль (убыток) от прекращенной деятельности, переоценки и выбытия активов (выбывающих групп), классифицированных как предназначенные для продажи, составляющих прекращенную деятельность, после налогообложения</t>
  </si>
  <si>
    <t>Прочий совокупный доход (расход), не подлежащий реклассификации в состав прибыли или убытка, в том числе</t>
  </si>
  <si>
    <t>69</t>
  </si>
  <si>
    <t>Номер примечания</t>
  </si>
  <si>
    <t>Оценочный резерв под ожидаемые кредитные убытки по долговым инструментам, оцениваемым по справедливой стоимости через прочий совокупный доход</t>
  </si>
  <si>
    <t>Резерв переоценки обязательств (активов) по выплате вознаграждений работникам по окончании трудовой деятельности, не ограниченных фиксируемыми платежами</t>
  </si>
  <si>
    <t>Итого резервов</t>
  </si>
  <si>
    <t>Изменения вследствие прочих изменений учетной политики</t>
  </si>
  <si>
    <t>Прочий совокупный доход (расход) за соответствующий отчетному периоду период предыдущего года, в том числе:</t>
  </si>
  <si>
    <t>прочий совокупный доход (расход), не подлежащий реклассификации в состав прибыли или убытка</t>
  </si>
  <si>
    <t>прочий совокупный доход (расход), подлежащий реклассификации в состав прибыли или убытка</t>
  </si>
  <si>
    <t>Выпуск акций (вклады участников общества)</t>
  </si>
  <si>
    <t>Выкуп у акционеров (участников) (продажа, погашение) собственных акций (долей)</t>
  </si>
  <si>
    <t>Дивиденды (распределенная прибыль)</t>
  </si>
  <si>
    <t>Прочие распределения в пользу участников</t>
  </si>
  <si>
    <t>Изменения вследствие ретроспективного исправления выявленных ошибок</t>
  </si>
  <si>
    <t>Изменения вследствие ретроспективного применения изменений в учетной политике</t>
  </si>
  <si>
    <t>Поступления дивидендов (распределенной прибыли)</t>
  </si>
  <si>
    <t>Прочие денежные поступления и выплаты от имени клиентов</t>
  </si>
  <si>
    <t>Выплаты работникам и от имени работников, страховые взносы с сумм выплат вознаграждений работникам</t>
  </si>
  <si>
    <t>Поступления от продажи основных средств и капитальных вложений в них</t>
  </si>
  <si>
    <t>Поступления от продажи инвестиционного имущества и капитальных вложений в него</t>
  </si>
  <si>
    <t>Поступления от продажи нематериальных активов и капитальных вложений в них</t>
  </si>
  <si>
    <t>Поступления от продажи акций и долей дочерних и ассоциированных организаций, совместных предприятий</t>
  </si>
  <si>
    <t>Платежи в связи с вложениями в акции и доли дочерних и ассоциированных организаций, совместных предприятий</t>
  </si>
  <si>
    <t>Поступления от продажи и погашения финансовых активов, классифицируемых как оцениваемые по справедливой стоимости через прибыль или убыток по усмотрению организации</t>
  </si>
  <si>
    <t>Платежи в связи с приобретением финансовых активов, классифицируемых как оцениваемые по справедливой стоимости через прибыль или убыток по усмотрению организации</t>
  </si>
  <si>
    <t>Погашение кредитов, займов и прочих привлеченных средств, оцениваемых по амортизированной стоимости, в том числе:</t>
  </si>
  <si>
    <t>Поступления от выпуска акций, увеличения долей участия и внесения вкладов в имущество общества</t>
  </si>
  <si>
    <t>Поступления от продажи собственных акций (долей), принадлежащих обществу</t>
  </si>
  <si>
    <t>Платежи акционерам (участникам) в связи с выкупом у них собственных акций (долей) или их выходом из состава участников</t>
  </si>
  <si>
    <t>Выплаченные дивиденды (распределенная прибыль)</t>
  </si>
  <si>
    <t>Примечание 1</t>
  </si>
  <si>
    <t>Основная деятельность организации</t>
  </si>
  <si>
    <t>Номер лицензии, дата выдачи лицензии (номер в реестре, дата включения в реестр)</t>
  </si>
  <si>
    <t>Деятельность, осуществляемая организацией</t>
  </si>
  <si>
    <t>21-000-1-00925 от 14.09.2012</t>
  </si>
  <si>
    <t>Организационно-правовая форма организации</t>
  </si>
  <si>
    <t>Место нахождения организации</t>
  </si>
  <si>
    <t>Наименование и место нахождения материнской организации. Информация о бенефициарном владельце организации</t>
  </si>
  <si>
    <t>Количество и места нахождения филиалов организации, открытых на территории Российской Федерации и на территории иностранных государств</t>
  </si>
  <si>
    <t>62026, Свердловская область, город Екатеринбург, д.56</t>
  </si>
  <si>
    <t>Фактическая численность работников организации на начало и конец отчетного периода</t>
  </si>
  <si>
    <t>Примечание 2</t>
  </si>
  <si>
    <t>Экономическая среда, в которой организация осуществляет свою деятельность</t>
  </si>
  <si>
    <t>Основные факторы и влияния, определяющие финансовые результаты</t>
  </si>
  <si>
    <t>Изменения внешних условий, в которых организация осуществляет свою деятельность, действия организации в отношении указанных изменений и их результат</t>
  </si>
  <si>
    <t>Основы составления бухгалтерской (финансовой) отчетности</t>
  </si>
  <si>
    <t>Примечание 3</t>
  </si>
  <si>
    <t>Основы подготовки бухгалтерской (финансовой) отчетности</t>
  </si>
  <si>
    <t>Описание реклассификации сравнительных сумм (включая информацию по состоянию на начало предыдущего отчетного года)</t>
  </si>
  <si>
    <t>Сумма каждого показателя, который является предметом реклассификации</t>
  </si>
  <si>
    <t>Существенное влияние ретроспективного применения учетной политики на сравнительную информацию на начало предыдущего отчетного года, существенное влияние ретроспективного пересчета или реклассификации остатков на начало предыдущего отчетного года в связи с исправлением ошибок</t>
  </si>
  <si>
    <t>Изложение принципов учетной политики, бухгалтерские оценки и профессиональные суждения в применении учетной политики</t>
  </si>
  <si>
    <t>Примечание 4</t>
  </si>
  <si>
    <t>Раздел I. Влияние бухгалтерских оценок и допущений</t>
  </si>
  <si>
    <t>Суждения (помимо тех, которые связаны с бухгалтерскими оценками), которые были выработаны руководством организации в процессе применения учетной политики и которые оказывают существенное влияние на суммы, отраженные в бухгалтерской (финансовой) отчетности</t>
  </si>
  <si>
    <t>Влияние бухгалтерских оценок и допущений на признанные активы и обязательства, показатели бухгалтерской (финансовой) отчетности, на суммы которых бухгалтерские оценки и допущения оказывают существенное влияние</t>
  </si>
  <si>
    <t>Подходы к оценке финансовых инструментов</t>
  </si>
  <si>
    <t>При отражении финансовых инструментов Общество использует следующие методы оценки: по первоначальной стоимости, по справедливой стоимости, и по амортизированной стоимости.</t>
  </si>
  <si>
    <t>Допущение о непрерывности деятельности организации</t>
  </si>
  <si>
    <t>Бухгалтерская (финансовая) отчетность составляется на основе допущения, что Общество действует и будет действовать в обозримом будущем (по крайней мере, в течение 12 месяцев после окончания отчетного периода), но не ограничивается этим сроком.</t>
  </si>
  <si>
    <t>Информация в отношении пересчета показателей с учетом изменений общей покупательной способности рубля</t>
  </si>
  <si>
    <t>Описание изменений учетной политики, их причин и характера</t>
  </si>
  <si>
    <t>Причины и характер предстоящих изменений в учетной политике, предполагаемое влияние на бухгалтерскую (финансовую) отчетность или указание на то, что такое влияние не может быть обоснованно оценено</t>
  </si>
  <si>
    <t>Раздел III. Принципы учетной политики. Критерии признания и база оценки финансовых инструментов</t>
  </si>
  <si>
    <t>Критерии признания и база оценки денежных средств. Компоненты денежных средств и их эквивалентов</t>
  </si>
  <si>
    <t xml:space="preserve">Денежные и приравненные к ним средства включают высоколиквидные объекты, легко конвертируемые в заранее известные суммы денежных средств с первоначальным сроком погашения менее трех месяцев и не подверженные значительному риску изменения их стоимости. В категорию денежных средств и их эквивалентов Обществом классифицируются следующие активы:- денежные средства на расчетных и специальных счетах, открытых в кредитных организациях. Денежные средства и их эквиваленты отражаются по амортизированной стоимости. </t>
  </si>
  <si>
    <t>Порядок признания и последующего учета инвестиций в дочерние и ассоциированные организации, совместные предприятия</t>
  </si>
  <si>
    <t>Порядок признания и последующего учета прочих финансовых активов</t>
  </si>
  <si>
    <t>Хеджирование денежных потоков (описание типа хеджирования, характер хеджируемых рисков, описание финансовых инструментов, признанных инструментами хеджирования)</t>
  </si>
  <si>
    <t>Раздел VI. Критерии признания и база оценки основных средств</t>
  </si>
  <si>
    <t>Критерии признания, способы, используемые для оценки основных средств (для каждой группы основных средств)</t>
  </si>
  <si>
    <t>Способ переноса прироста стоимости основных средств при переоценке, признанного в составе капитала (накопленной дооценки), на нераспределенную прибыль</t>
  </si>
  <si>
    <t>Применяемые методы амортизации и порядок оценки ликвидационной стоимости (для каждой группы основных средств) и их изменения</t>
  </si>
  <si>
    <t>Применяемые сроки полезного использования (для каждой группы основных средств) и их изменения</t>
  </si>
  <si>
    <t>Раздел VII. Критерии признания и база оценки нематериальных активов</t>
  </si>
  <si>
    <t>Критерии признания нематериальных активов (для каждой группы нематериальных активов)</t>
  </si>
  <si>
    <t>Способы, используемые для оценки приобретенных и самостоятельно созданных нематериальных активов (для каждой группы нематериальных активов)</t>
  </si>
  <si>
    <t>Способ переноса прироста стоимости нематериальных активов при переоценке, признанного в составе капитала (накопленной дооценки), на нераспределенную прибыль</t>
  </si>
  <si>
    <t>Раскрытие для каждой группы нематериальных активов с неопределенным сроком полезного использования факта ежегодного тестирования на обесценение, информации о наличии возможных признаков обесценения</t>
  </si>
  <si>
    <t>Применяемые сроки полезного использования и методы амортизации для нематериальных активов с ограниченным сроком полезного использования, порядок оценки ликвидационной стоимости и их изменения</t>
  </si>
  <si>
    <t>Порядок признания расходов, связанных с начислением заработной платы, включая компенсационные и стимулирующие выплаты, выплат по отпускам, пособий по временной нетрудоспособности и уходу за ребенком, выходных пособий</t>
  </si>
  <si>
    <t>Описание пенсионных планов с установленными выплатами, реализуемых организацией</t>
  </si>
  <si>
    <t>Порядок отражения в бухгалтерской (финансовой) отчетности вознаграждений работникам по окончании трудовой деятельности, не ограниченных фиксируемыми платежами</t>
  </si>
  <si>
    <t>Раздел IX. Порядок признания и последующего учета договоров аренды</t>
  </si>
  <si>
    <t>Факт использования организацией - арендатором права не признавать активы в форме права пользования и обязательства по договорам аренды с описанием характера договоров аренды, в отношении которых указанное право применяется</t>
  </si>
  <si>
    <t>Порядок расчета негарантированной ликвидационной стоимости предмета аренды</t>
  </si>
  <si>
    <t>Раздел X. Критерии признания, база оценки и порядок учета других объектов бухгалтерского учета</t>
  </si>
  <si>
    <t>Порядок признания и последующего учета запасов. Порядок учета запасов, предназначенных для управленческих нужд</t>
  </si>
  <si>
    <t>Порядок признания и оценки уставного и добавочного капитала</t>
  </si>
  <si>
    <t>Порядок признания и оценки собственных акций (долей), принадлежащих обществу</t>
  </si>
  <si>
    <t>Порядок признания, оценки и последующего учета прочих объектов бухгалтерского учета</t>
  </si>
  <si>
    <t>Цифровые рубли</t>
  </si>
  <si>
    <t>Расчетные счета</t>
  </si>
  <si>
    <t>Краткосрочные высоколиквидные ценные бумаги, классифицируемые как эквиваленты денежных средств</t>
  </si>
  <si>
    <t>Депозиты в кредитных организациях и банках-нерезидентах, классифицируемые как эквиваленты денежных средств</t>
  </si>
  <si>
    <t>Ценные бумаги</t>
  </si>
  <si>
    <t>Цифровые финансовые активы</t>
  </si>
  <si>
    <t>Прочие долевые инструменты</t>
  </si>
  <si>
    <t>Производные инструменты, от которых ожидается увеличение экономических выгод</t>
  </si>
  <si>
    <t>Встроенные производные инструменты, от которых ожидается увеличение экономических выгод</t>
  </si>
  <si>
    <t>Депозиты в кредитных организациях и банках-нерезидентах, в том числе:</t>
  </si>
  <si>
    <t>Займы выданные</t>
  </si>
  <si>
    <t>Долевые ценные бумаги, в том числе:</t>
  </si>
  <si>
    <t>Отчет о движении денежных средств организации</t>
  </si>
  <si>
    <t>Бухгалтерский баланс организации</t>
  </si>
  <si>
    <t>Отчет о финансовых результатах организации</t>
  </si>
  <si>
    <t>ИНН</t>
  </si>
  <si>
    <t>ОГРН</t>
  </si>
  <si>
    <t>Отчет об изменениях капитала организации</t>
  </si>
  <si>
    <t>Семенов Е.В.</t>
  </si>
  <si>
    <t>Таблица 5.3</t>
  </si>
  <si>
    <t>Оценочный резерв под ожидаемые кредитные убытки, оцениваемый в сумме, равной 12-месячным ожидаемым кредитным убыткам</t>
  </si>
  <si>
    <t>по финансовым активам, кредитный риск по которым значительно увеличился с даты первоначального признания, но которые не являются кредитно-обесцененными</t>
  </si>
  <si>
    <t>по кредитно-обесцененным финансовым активам, кроме финансовых активов, являющихся кредитно-обесцененными при первоначальном признании</t>
  </si>
  <si>
    <t>Оценочный резерв под ожидаемые кредитные убытки, оцениваемый в сумме, равной ожидаемым кредитным убыткам за весь срок</t>
  </si>
  <si>
    <t>Оценочный резерв под ожидаемые кредитные убытки по финансовым активам, являющимся кредитно-обесцененными при первоначальном признании</t>
  </si>
  <si>
    <t>Оценочный резерв под ожидаемые кредитные убытки по состоянию на 01.01.2025 г.,</t>
  </si>
  <si>
    <t>расчетные счета</t>
  </si>
  <si>
    <t>Отчисления в оценочный резерв (восстановление оценочного резерва) под ожидаемые кредитные убытк</t>
  </si>
  <si>
    <t>Списание за счет оценочного резерва под ожидаемые кредитные убытки</t>
  </si>
  <si>
    <t>Реклассификаци</t>
  </si>
  <si>
    <t>Прочие изменения</t>
  </si>
  <si>
    <t>Оценочный резерв под ожидаемые кредитные убытки по состоянию на 31.12.2025 г.,</t>
  </si>
  <si>
    <t>Денежные выплаты поставщикам за товары и услуги</t>
  </si>
  <si>
    <t>Ценные бумаги, в обязательном порядке классифицируемые как оцениваемые по справедливой стоимости через прибыль или убыток</t>
  </si>
  <si>
    <t>Средства в кредитных организациях и банках-нерезидентах, оцениваемые по амортизированной стоимости</t>
  </si>
  <si>
    <t>Обыкновенные именные акции ПАО "Банк Ставр"  (ИНН 2634052886) , регистрационный номер 10401288В</t>
  </si>
  <si>
    <t>Выверка изменений оценочного резерва под ожидаемые кредитные убытки по финансовым активам, оцениваемым по амортизированной стоимости: средствам в кредитных организациях и банках-нерезидентах</t>
  </si>
  <si>
    <t>по финансовым активам, оценочный резерв под ожидаемые кредитные убытки по которым оценивается в упрощенном порядке</t>
  </si>
  <si>
    <t xml:space="preserve">по кредитно-обесцененным финансовым активам, кроме финансовых активов, являющихся кредитно-обесцененными при первоначальном признании
</t>
  </si>
  <si>
    <t>долговые ценные бумаги кредитных организаций и банков-нерезидентов</t>
  </si>
  <si>
    <t>депозиты в кредитных организациях и банках-нерезидент</t>
  </si>
  <si>
    <t>средства на специальном брокерском счете и номинальном счете оператора платформы</t>
  </si>
  <si>
    <t>Отчисления в оценочный резерв (восстановление оценочного резерва) под ожидаемые кредитные убытки,</t>
  </si>
  <si>
    <t>Списание за счет оценочного резерва под ожидаемые кредитные убытки,</t>
  </si>
  <si>
    <t>Реклассификация,</t>
  </si>
  <si>
    <t>Выверка изменений оценочного резерва под ожидаемые кредитные убытки по финансовым активам, оцениваемым по амортизированной стоимости: средствам в кредитных организациях и банках-нерезидентах (сравнительные данные)</t>
  </si>
  <si>
    <t>Оценочный резерв под ожидаемые кредитные убытки по состоянию на 01.01.2024 г.,</t>
  </si>
  <si>
    <t>Оценочный резерв под ожидаемые кредитные убытки по состоянию на 31.12.2024 г.,</t>
  </si>
  <si>
    <t>нформация по номинальным процентным ставкам и ожидаемым срокам погашения по средствам в кредитных организациях и банках-нерезидентах</t>
  </si>
  <si>
    <t>Средства на специальном брокерском счете и номинальном счете оператора платформы</t>
  </si>
  <si>
    <t xml:space="preserve">Текстовое пояснение
</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</si>
  <si>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</si>
  <si>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</si>
  <si>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Дебиторская задолженность по финансовой аренде</t>
  </si>
  <si>
    <t>Дебиторская задолженность, оцениваемая по амортизированной стоимости</t>
  </si>
  <si>
    <t>Выверка изменений оценочного резерва под ожидаемые кредитные убытки по финансовым активам, оцениваемым по амортизированной стоимости: дебиторской задолженности</t>
  </si>
  <si>
    <t>расчеты с биржами</t>
  </si>
  <si>
    <t>расчеты по конверсионным операциям, производным инструментам, операциям с ценными бумагами и цифровыми финансовыми активами</t>
  </si>
  <si>
    <t>Выверка изменений оценочного резерва под ожидаемые кредитные убытки по финансовым активам, оцениваемым по амортизированной стоимости: дебиторской задолженности (сравнительные данные)</t>
  </si>
  <si>
    <t>Перевод капитальных вложений в основные средства</t>
  </si>
  <si>
    <t>Выбытие, в том числе:</t>
  </si>
  <si>
    <t>Балансовая стоимость на 01.01.2025 года, в том числе:</t>
  </si>
  <si>
    <t>Балансовая стоимость на 31.12.2025 года, в том числе:</t>
  </si>
  <si>
    <t>Капитальные вложения в объекты основных средств</t>
  </si>
  <si>
    <t xml:space="preserve">Прочее
</t>
  </si>
  <si>
    <t>Балансовая стоимость на 31.12.2025 г., в том числе:</t>
  </si>
  <si>
    <t>Анализ изменений резерва под обесценение прочих активов</t>
  </si>
  <si>
    <t>Анализ изменений резерва под обесценение прочих активов (сравнительные данные).</t>
  </si>
  <si>
    <t>Средства, привлеченные от государственных организаций,</t>
  </si>
  <si>
    <t>Средства, привлеченные от кредитных организаций,</t>
  </si>
  <si>
    <t>Средства, привлеченные от других юридических лиц,</t>
  </si>
  <si>
    <t>Средства, привлеченные от физических лиц,</t>
  </si>
  <si>
    <t>Таблица 24.2</t>
  </si>
  <si>
    <t xml:space="preserve">Кредит, полученный в порядке расчетов по расчетному счету (овердрафт)
</t>
  </si>
  <si>
    <t>Средства, привлеченные от кредитных организаций</t>
  </si>
  <si>
    <t>Средства, привлеченные от государственных организаций</t>
  </si>
  <si>
    <t>Средства, привлеченные от других юридических лиц</t>
  </si>
  <si>
    <t>Средства, привлеченные от физических лиц</t>
  </si>
  <si>
    <t>Расчеты с клиентами</t>
  </si>
  <si>
    <t>Таблица 30.2</t>
  </si>
  <si>
    <t>Уставный капитал общества с ограниченной ответственностью</t>
  </si>
  <si>
    <t>Информация о структуре долей в капитале по состоянию на конец отчетного года и на конец предыдущего отчетного года</t>
  </si>
  <si>
    <t>Информация об изменениях за отчетный год структуры долей в капитале</t>
  </si>
  <si>
    <t>Информация о корректировке капитала на инфляцию</t>
  </si>
  <si>
    <t>Информация о распределении прибыли</t>
  </si>
  <si>
    <t>Информация о дополнительных правах, предусмотренных для участников на конец отчетного года и на конец предыдущего отчетного года</t>
  </si>
  <si>
    <t>Участник: Копытов Дмитрий Валерьевич. Размер доли: 100%</t>
  </si>
  <si>
    <t>Описание применяемых организацией процедур по соблюдению требований к величине капитала, установленных Банком России</t>
  </si>
  <si>
    <t>Перечень нарушений организацией требований к величине капитала, установленных Банком России, описание причин и последствий указанных нарушений</t>
  </si>
  <si>
    <t>Виды прочих резервов организации, назначение каждого из них</t>
  </si>
  <si>
    <t xml:space="preserve">Управление капиталом некредитной финансовой организации имеет следующие цели: соблюдение требований к капиталу, установленных законодательством Российской Федерации, обеспечение способности функционировать в качестве непрерывно действующего предприятия. </t>
  </si>
  <si>
    <t>Таблица 30.3</t>
  </si>
  <si>
    <t>Финансовые активы, в том числе:</t>
  </si>
  <si>
    <t>цифровые финансовые активы</t>
  </si>
  <si>
    <t>производные инструменты, от которых ожидается увеличение экономических выгод</t>
  </si>
  <si>
    <t>займы выданные и депозиты в кредитных организациях и банках-нерезидента</t>
  </si>
  <si>
    <t>производные инструменты, от которых ожидается уменьшение экономических выгод</t>
  </si>
  <si>
    <t>обязательства по обратной поставке ценных бумаг по договорам репо</t>
  </si>
  <si>
    <t>по финансовым активам, классифицируемым как оцениваемые по справедливой стоимости через прибыль или убыток по усмотрению организации</t>
  </si>
  <si>
    <t>по финансовым активам, оцениваемым по справедливой стоимости через прочий совокупный доход</t>
  </si>
  <si>
    <t>по финансовым активам, оцениваемым по амортизированной стоимости: займам выданным и прочим размещенным средствам</t>
  </si>
  <si>
    <t>Примечание 40</t>
  </si>
  <si>
    <t>Таблица 40.1</t>
  </si>
  <si>
    <t>Выручка от оказания услуг оператора финансовых платформ</t>
  </si>
  <si>
    <t>Выручка от оказания услуг оператора инвестиционных платформ</t>
  </si>
  <si>
    <t>Выручка от оказания услуг оператора информационных систем, в которых осуществляется выпуск цифровых финансовых активов, и оператора обмена цифровых финансовых активов</t>
  </si>
  <si>
    <t>Расходы по выплате краткосрочных вознаграждений работникам</t>
  </si>
  <si>
    <t>Страховые взносы с выплат вознаграждений работникам</t>
  </si>
  <si>
    <t>Расходы по программе с установленными выплатами</t>
  </si>
  <si>
    <t>Примечание 42.1</t>
  </si>
  <si>
    <t>Расходы по выпуску цифровых финансовых активов и иных цифровых прав</t>
  </si>
  <si>
    <t>Примечание 30</t>
  </si>
  <si>
    <t>Примечание 45</t>
  </si>
  <si>
    <t>Таблица 45.1</t>
  </si>
  <si>
    <t>Расходы по аренде</t>
  </si>
  <si>
    <t>Расходы по операциям с основными средствами, нематериальными активами и капитальными вложениями в объекты основных средств и нематериальных активов</t>
  </si>
  <si>
    <t>Расходы на юридические, консультационные услуги и аудит</t>
  </si>
  <si>
    <t>Прочие хозяйственные расходы</t>
  </si>
  <si>
    <t>Расходы на услуги кредитных организаций и банков-нерезидентов</t>
  </si>
  <si>
    <t>Доходы от сдачи в аренду имущества, кроме инвестиционного имущества</t>
  </si>
  <si>
    <t>Доходы от восстановления сумм резервов - оценочных обязательств</t>
  </si>
  <si>
    <t>Доходы от операций с основными средствами, нематериальными активами и капитальными вложениями в объекты основных средств и нематериальных активов</t>
  </si>
  <si>
    <t>Таблица 46.2</t>
  </si>
  <si>
    <t>Информация по договорам аренды, по условиям которых организация является арендатором</t>
  </si>
  <si>
    <t>Характер деятельности арендатора, связанной с договорами аренды</t>
  </si>
  <si>
    <t>Информация об операциях продажи с обратной арендой</t>
  </si>
  <si>
    <t>Сумма обязательств по краткосрочным договорам аренды, если перечень краткосрочных договоров аренды, по которому у арендатора есть обязательства на конец отчетного периода, отличается от перечня краткосрочных договоров аренды, к которому относится расход по краткосрочным договорам аренды за отчетный период</t>
  </si>
  <si>
    <t>Активы и обязательства по договорам аренды, в соответствии с условиями которых организация является арендатором</t>
  </si>
  <si>
    <t>Таблица 47.3</t>
  </si>
  <si>
    <t>Денежные потоки по договорам аренды, в соответствии с условиями которых организация является арендатором</t>
  </si>
  <si>
    <t>Налог на прибыль в разрезе компонентов</t>
  </si>
  <si>
    <t>Итого налог на прибыль, в том числе:</t>
  </si>
  <si>
    <t>налог на прибыль, отраженный в составе капитала</t>
  </si>
  <si>
    <t>налог на прибыль, отраженный в составе прибыли или убытка</t>
  </si>
  <si>
    <t>Сопоставление условного расхода (дохода) по налогу на прибыль с фактическим расходом (доходом) по налогу на прибыль</t>
  </si>
  <si>
    <t>Корректировки на сумму доходов или расходов, принимаемых к налогообложению по ставкам, отличным от применимой организацией налоговой ставки по налогу на прибыль</t>
  </si>
  <si>
    <t>Налог на прибыль, уплаченный (возмещенный) за предыдущие налоговые периоды</t>
  </si>
  <si>
    <t>Корректировки на сумму перенесенных (использованных) непризнанных налоговых убытков</t>
  </si>
  <si>
    <t>Корректировки, связанные с изменением налоговой ставки по налогу на прибыль</t>
  </si>
  <si>
    <t>Налог на прибыль, отраженный в составе прибыли или убытка</t>
  </si>
  <si>
    <t>Таблица 48.3</t>
  </si>
  <si>
    <t>Анализ изменений отложенных налоговых активов и отложенных налоговых обязательств</t>
  </si>
  <si>
    <t>Анализ изменений отложенных налоговых активов и отложенных налоговых обязательств (сравнительные данные)</t>
  </si>
  <si>
    <t>Раздел I. Временные разницы, уменьшающие налогооблагаемую базу, и отложенный налоговый убыток</t>
  </si>
  <si>
    <t>Раздел II. Временные разницы, увеличивающие налогооблагаемую базу</t>
  </si>
  <si>
    <t>Примечание 52.2</t>
  </si>
  <si>
    <t>Таблица 52.2</t>
  </si>
  <si>
    <t>долговые ценные бумаги</t>
  </si>
  <si>
    <t>займы выданные</t>
  </si>
  <si>
    <t>долговые цифровые финансовые активы</t>
  </si>
  <si>
    <t>долговые ценные бумаги, кроме долговых ценных бумаг кредитных организаций и банков-нерезидентов</t>
  </si>
  <si>
    <t xml:space="preserve">средства на клиринговых счетах в некредитных финансовых организациях, осуществляющих клиринговую деятельность
</t>
  </si>
  <si>
    <t>сделки обратного репо, кроме сделок обратного репо с кредитными организациями и банками-нерезидентами</t>
  </si>
  <si>
    <t>Информация о кредитных рейтингах долговых инструментов, оценочный резерв под ожидаемые кредитные убытки по которым оценивается в сумме, равной 12-месячным ожидаемым кредитным убыткам (сравнительные данные)</t>
  </si>
  <si>
    <t>Географический анализ финансовых активов и обязательств организации</t>
  </si>
  <si>
    <t>финансовые активы, классифицируемые как оцениваемые по справедливой стоимости через прибыль или убыток по усмотрению организации</t>
  </si>
  <si>
    <t>Инвестиции в ассоциированные организации</t>
  </si>
  <si>
    <t>Инвестиции в совместные предприятия</t>
  </si>
  <si>
    <t>Инвестиции в дочерние организации</t>
  </si>
  <si>
    <t>Географический анализ финансовых активов и обязательств организации (сравнительные данные)</t>
  </si>
  <si>
    <t>Примечание 52.7</t>
  </si>
  <si>
    <t>Таблица 52.7</t>
  </si>
  <si>
    <t>Анализ финансовых обязательств в разрезе сроков, оставшихся до погашения, на основе предусмотренных договорами недисконтированных потоков денежных средств</t>
  </si>
  <si>
    <t>От 1 года до 2 лет</t>
  </si>
  <si>
    <t>От 5 до 15 лет</t>
  </si>
  <si>
    <t>От 3 до 4 лет</t>
  </si>
  <si>
    <t>От 2 до 3 лет</t>
  </si>
  <si>
    <t>От 4 до 5 лет</t>
  </si>
  <si>
    <t>расчеты с акционерами, участниками</t>
  </si>
  <si>
    <t>Свыше 5 лет</t>
  </si>
  <si>
    <t>Финансовые активы, в обязательном порядке классифицируемые как оцениваемые по справедливой стоимости через прибыль или убыток, в том числе:</t>
  </si>
  <si>
    <t>встроенные производные инструменты, от которых ожидается увеличение экономических выгод</t>
  </si>
  <si>
    <t>Финансовые активы, классифицируемые как оцениваемые по справедливой стоимости через прибыль или убыток по усмотрению организации, в том числе:</t>
  </si>
  <si>
    <t>средства на клиринговых счетах в некредитных финансовых организациях, осуществляющих клиринговую деятельность</t>
  </si>
  <si>
    <t>Финансовые обязательства, оцениваемые по амортизированной стоимости, в том числе</t>
  </si>
  <si>
    <t>Примечание 52.9</t>
  </si>
  <si>
    <t>Таблица 52.9</t>
  </si>
  <si>
    <t>Обзор финансовых активов и обязательств организации в разрезе основных валют</t>
  </si>
  <si>
    <t xml:space="preserve"> Инвестиции в дочерние предприятия</t>
  </si>
  <si>
    <t>Обзор финансовых активов и обязательств организации в разрезе основных валют (сравнительные данные)</t>
  </si>
  <si>
    <t>Примечание 56.2</t>
  </si>
  <si>
    <t>Уровни в иерархии справедливой стоимости</t>
  </si>
  <si>
    <t>Таблица 56.2</t>
  </si>
  <si>
    <t>Активы, оцениваемые по справедливой стоимости, в том числе:</t>
  </si>
  <si>
    <t>финансовые активы, в том числе:</t>
  </si>
  <si>
    <t>финансовые активы, оцениваемые по справедливой стоимости через прибыль или убыток, в том числе:</t>
  </si>
  <si>
    <t>финансовые активы, в обязательном порядке классифицируемые как оцениваемые по справедливой стоимости через прибыль или убыток, в том числе:</t>
  </si>
  <si>
    <t>долевые ценные бумаги</t>
  </si>
  <si>
    <t xml:space="preserve">производные инструменты, от которых ожидается увеличение экономических выгод, в том числе:
</t>
  </si>
  <si>
    <t>производные инструменты, базисным (базовым) активом которых является иностранная валюта, в том числе:</t>
  </si>
  <si>
    <t>фьючерсные договоры</t>
  </si>
  <si>
    <t>форвардные договоры</t>
  </si>
  <si>
    <t>опционные договоры</t>
  </si>
  <si>
    <t>своп-договоры</t>
  </si>
  <si>
    <t>прочие производные инструменты</t>
  </si>
  <si>
    <t>производные инструменты, базисным (базовым) активом которых являются процентные ставки, в том числе:</t>
  </si>
  <si>
    <t>производные инструменты, базисным (базовым) активом которых являются ценные бумаги, в том числе:</t>
  </si>
  <si>
    <t>производные инструменты, базисным (базовым) активом которых являются драгоценные металлы, в том числе:</t>
  </si>
  <si>
    <t>производные инструменты, базисным (базовым) активом которых являются другие активы, в том числе:</t>
  </si>
  <si>
    <t>финансовые активы, классифицируемые как оцениваемые по справедливой стоимости через прибыль или убыток по усмотрению организации, в том числе:</t>
  </si>
  <si>
    <t>финансовые активы, оцениваемые по справедливой стоимости через прочий совокупный доход, в том числе:</t>
  </si>
  <si>
    <t>долговые инструменты, оцениваемые по справедливой стоимости через прочий совокупный доход, в том числе:</t>
  </si>
  <si>
    <t>долевые инструменты, оцениваемые по справедливой стоимости через прочий совокупный доход, в том числе:</t>
  </si>
  <si>
    <t>долевые цифровые финансовые активы</t>
  </si>
  <si>
    <t>инвестиции в совместные предприятия</t>
  </si>
  <si>
    <t>нефинансовые активы, в том числе:</t>
  </si>
  <si>
    <t>основные средства (здания)</t>
  </si>
  <si>
    <t>инвестиционное имущество</t>
  </si>
  <si>
    <t>прочие активы</t>
  </si>
  <si>
    <t>Обязательства, оцениваемые по справедливой стоимости, в том числе:</t>
  </si>
  <si>
    <t>финансовые обязательства, в том числе:</t>
  </si>
  <si>
    <t>финансовые обязательства, оцениваемые по справедливой стоимости через прибыль или убыток, в том числе:</t>
  </si>
  <si>
    <t>финансовые обязательства, в обязательном порядке классифицируемые как оцениваемые по справедливой стоимости через прибыль или убыток, в том числе:</t>
  </si>
  <si>
    <t>производные инструменты, от которых ожидается уменьшение экономических выгод, в том числе:</t>
  </si>
  <si>
    <t>встроенные производные инструменты, от которых ожидается уменьшение экономических выгод</t>
  </si>
  <si>
    <t>финансовые обязательства, классифицируемые как оцениваемые по справедливой стоимости через прибыль или убыток по усмотрению организации, в том числе:</t>
  </si>
  <si>
    <t>нефинансовые обязательства</t>
  </si>
  <si>
    <t>Уровни в иерархии справедливой стоимости (сравнительные данные)</t>
  </si>
  <si>
    <t>Примечание 56.4</t>
  </si>
  <si>
    <t>Таблица 56.4</t>
  </si>
  <si>
    <t>цифровые рубли</t>
  </si>
  <si>
    <t xml:space="preserve">средства коллективного клирингового обеспечения (гарантийный фонд), размещенные во вклады в кредитных организациях
</t>
  </si>
  <si>
    <t>Анализ справедливой стоимости по уровням в иерархии справедливой стоимости и балансовая стоимость финансовых активов и обязательств, не оцениваемых по справедливой стоимости</t>
  </si>
  <si>
    <t>Анализ справедливой стоимости по уровням в иерархии справедливой стоимости и балансовая стоимость финансовых активов и обязательств, не оцениваемых по справедливой стоимости (сравнительные данные)</t>
  </si>
  <si>
    <t>Торговые и инвестиционные доходы, в том числе:</t>
  </si>
  <si>
    <t>оходы за вычетом расходов (расходы за вычетом доходов), возникающие в результате прекращения признания финансовых активов, оцениваемых по амортизированной стоимости</t>
  </si>
  <si>
    <t>Информация о расходах на вознаграждение ключевому управленческому персоналу</t>
  </si>
  <si>
    <t>Характер всех событий, произошедших после окончания отчетного периода, раскрытие информации о которых может оказать существенное влияние на мнение пользователей бухгалтерской (финансовой) отчетности</t>
  </si>
  <si>
    <t>Расчетная оценка всех событий, произошедших после окончания отчетного периода, раскрытие информации о которых может оказать существенное влияние на мнение пользователей бухгалтерской (финансовой) отчетности, или заявление о невозможности такой оценки</t>
  </si>
  <si>
    <t xml:space="preserve">Финансовые результаты в 2025 году формировались под влиянием комплекса внутренних и внешних факторов, которые затронули как макроэкономическую среду, так и отдельные отрасли и компании. Среди ключевых факторов можно выделить: Высокие процентные ставки. В 2024–2025 годах ключевая ставка ЦБ РФ достигала высоких уровней (в июле–октябре 2024 года она была повышена на 5 п. п. — с 16% до 21% годовых). Это привело к росту стоимости заёмного капитала для компаний, увеличению процентных расходов и снижению запаса  очности предприятий. Удорожание обслуживания долга стало причиной роста числа дефолтов и просрочки по кредитам. raexpert.ru +3.Замедление экономического роста. По данным Минэкономразвития, прогноз по темпам роста экономики на 2025 год был снижен до 1% против ожидавшихся 2,5%. Ослабление драйверов экономического роста (государственных расходов, инвестиций, кредитования, благоприятной ценовой конъюнктуры на сырьевых рынках) привело к снижению темпов роста ВВП. raexpert.ru +2. Ухудшение внешнеэкономической конъюнктуры. Снижение мировых цен на энергоносители, падение спроса на уголь и металлопродукцию, сокращение объёмов добычи и поставок нефти в рамках международных договорённостей негативно сказались на экспортно иентированных отраслях. Укрепление рубля также уменьшило рублёвые доходы экспортёров и снизило таможенную стоимость импорта, что повлияло на бюджетные поступления. raexpert.ru +3. Санкционное давление. Усиление санкций продолжало оказывать давление на экономику, ограничивая доступ к международным финансовым рынкам, технологиям и логистическим цепочкам. raexpert.ru +1. Бюджетная политика. Рост дефицита федерального бюджета (по предварительным данным, доходы составили 37,28 трлн рублей, расходы — 42,93 трлн рублей, дефицит — 5,65 трлн рублей) и увеличение расходов на обслуживание госдолга создавали дополнительные агрузки. Повышение налоговой нагрузки не привело к ожидаемому улучшению бюджетной ситуации. cbr.ru +1. Инфляция и денежно-кредитная политика. Хотя Банк России проводил политику в рамках режима таргетирования инфляции, высокие ставки сдерживали кредитный спрос и экономическую активность. При этом инфляция оставалась фактором, который влиял на кроэкономическую среду. cbr.ru +1. Проблемы в корпоративном секторе. По итогам 8 месяцев 2025 года сальдированный финансовый результат компаний (без учёта финансовой и страховой деятельности) сократился на 13,1% г/г. Увеличилось отношение финансового результата убыточных компаний к рибыльным — до 25,4% (среднее значение за последние 10 лет составляло 16,3%). Ухудшились долговые метрики крупнейших нефинансовых организаций в большинстве отраслей: вырос агрегированный показатель «Чистый долг / EBITDA». Геополитические факторы. Геополитическая напряжённость продолжала провоцировать рыночные колебания. В 2025 году рубль стал одной из самых сильных валют мира среди крупных экономик, что было связано с жёсткой монетарной политикой ЦБ, снижением спроса компаний на валюту и благоприятной ситуацией в платёжном балансе. Однако такая ситуация могла ограничивать экспортные доходы.  rbc.ru +1. Технологические и структурные изменения. Развитие финтеха (биометрические платежи, цифровой рубль, открытые API) и цифровизация экономики создавали новые возможности, но также требовали инвестиций и адаптации бизнеса. В ИТ-секторе наблюдался замедление оста (по оценкам Т1, рост рынка составил лишь 3% против 20% в 2024 году), что связывали с высокой стоимостью разработки, дефицитом кадров и ограничениями экспорта. trends.rbc.ru +2. Социальные и демографические факторы. Рост расходов на социальную сферу бразование, здравоохранение, социальную политику и др.) мог оказывать давление на бюджеты регионов и компаний. Эти факторы действовали в разной степени в зависимости от отрасли, размера компании и её финансовой устойчивости. Например, крупные компании с диверсифицированными источниками дохода и сильным корпоративным управлением справлялись с вызовами лучше, чем малые и средние предприятия. В 2026 году многие из этих трендов сохранят актуальность, но возможны изменения в связи с корректировкой денежно-кредитной политики и другими факторами. </t>
  </si>
  <si>
    <t>Порядок признания, последующего учета, прекращения признания договоров аренды.</t>
  </si>
  <si>
    <t>Арендатор признает предмет аренды на дату предоставления предмета аренды в качестве права пользования активом с одновременным признанием обязательства по аренде,
     Обязательство по аренде первоначально оценивается как сумма приведенной стоимости будущих арендных платежей на дату этой оценки
     Приведенная стоимость будущих арендных платежей определяется путем дисконтирования их номинальных величин. Дисконтирование производится с применением ставки, при использовании которой приведенная стоимость будущих арендных платежей и негарантированной ликвидационной стоимости предмета аренды становится равна справедливой стоимости предмета аренды. При этом негарантированной ликвидационной стоимостью предмета аренды считается предполагаемая справедливая стоимость предмета аренды, которую он будет иметь к концу срока аренды, за вычетом сумм, которые учтены в составе арендных платежей.</t>
  </si>
  <si>
    <t>Приведённая стоимость арендных платежей рассчитывается с помощью формулы: =ПС(процентная месячная ставка; количество платежей; стоимость арендного платежа со знаком «минус»)</t>
  </si>
  <si>
    <t>Ставка дисконтирования определяется как процентная ставка, по которой организация смогла бы привлечь заемные средства, на срок, сопоставимый со сроком аренды, В данном случае используется информация о средневзвешенной процентной ставке по кредитам, предоставленным кредитными организациями нефинансовым организациям в рублях. Данная информация размещена в Статистическом бюллетене, расположенном на сайте ЦБ РФ: https://cbr.ru/Collection/Collection/File/59378/Bbs2510r.pdf</t>
  </si>
  <si>
    <t xml:space="preserve">Финансовые активы, оцениваемые по справедливой стоимости через прибыль или убыток, в том числе:
</t>
  </si>
  <si>
    <t>Нематериальные активы и капитальные вложения в них</t>
  </si>
  <si>
    <t>финансовые обязательства, классифицируемые как оцениваемые по справедливой стоимости через прибыль или убыток по усмотрению организации</t>
  </si>
  <si>
    <t>Обязательства по выплате вознаграждений работникам по окончании трудовой деятельности, не ограниченных фиксируемыми платежами</t>
  </si>
  <si>
    <t>Резервы - оценочные обязательства</t>
  </si>
  <si>
    <t>В ходе обычной деятельности некредитная финансовая организация проводит операции со своими основными акционерами. Эти операции включали:  выплата заработной платы  Копытову Дмитрию Валерьевичу (участник).</t>
  </si>
  <si>
    <t>Информация об управлении кредитным риском</t>
  </si>
  <si>
    <t>Примечание 52</t>
  </si>
  <si>
    <t>Описание практики, которой придерживается организация при управлении кредитным риском, а также ее взаимосвязь с признанием и оценкой ожидаемых кредитных убытков, включая методы, допущения и информацию, используемые для оценки ожидаемых кредитных убытков</t>
  </si>
  <si>
    <t>Информация о подверженности организации кредитному риску</t>
  </si>
  <si>
    <t>Используемые организацией определения дефолта, включая причины выбора таких определений</t>
  </si>
  <si>
    <t>Используемая организацией политика списания финансовых активов</t>
  </si>
  <si>
    <t>Описание способов группировки финансовых инструментов для целей оценки ожидаемых кредитных убытков на групповой основе</t>
  </si>
  <si>
    <t>Информация об использовании прогнозной информации, включая использование макроэкономических данных, при определении ожидаемых кредитных убытков</t>
  </si>
  <si>
    <t>Объяснение исходных данных, допущений и моделей оценки, используемых для: 
оценки 12-месячных ожидаемых кредитных убытков и кредитных убытков за весь срок;
определения того, значительно ли увеличился кредитный риск по финансовым инструментам после их первоначального признания;
определения того, является ли финансовый актив кредитно-обесцененным финансовым активом</t>
  </si>
  <si>
    <t>Описание изменений в моделях оценки и существенных допущениях, используемых в течение отчетного периода, и причины таких изменений</t>
  </si>
  <si>
    <t>Информация о финансовых инструментах, по которым организация не признала оценочный резерв под ожидаемые кредитные убытки ввиду наличия обеспечения</t>
  </si>
  <si>
    <t>Количественная информация об обеспечении, удерживаемом в качестве залога, описание характера и качества удерживаемого обеспечения, объяснение любых существенных изменений такого обеспечения</t>
  </si>
  <si>
    <t>Информация о непогашенных договорных суммах по финансовым активам, которые были списаны в течение отчетного периода, но в отношении которых применяются процедуры по законному истребованию причитающихся средств</t>
  </si>
  <si>
    <t xml:space="preserve">Оценка ECL является центральным элементом современного подхода к управлению кредитным риском. В отличие от прежней модели «понесённых убытков» (когда резервы формировались только после фактического дефолта), стандарт МСФО (IFRS) 9 требует оценивать и признавать ожидаемые убытки с момента возникновения финансового инструмента. Это позволяет организациям раньше реагировать на ухудшение кредитного качества и более точно отражать риски в финансовой отчётности. </t>
  </si>
  <si>
    <t>Стадии обесценения по МСФО (IFRS) 9:
Первая стадия. Оцениваются ожидаемые убытки от финансового актива в течение следующих 12 месяцев.
Вторая стадия. Если произошло существенное увеличение кредитного риска с момента первоначального признания, оцениваются ожидаемые убытки за весь срок действия актива.
Третья стадия. Для кредитно-обесценённых активов (дефолтных) резерв формируется на основе ожидаемых убытков за весь срок жизни актива.</t>
  </si>
  <si>
    <t>Основные элементы политики списания активов
Критерии для признания актива подлежащим списанию. Например, утрата способности приносить экономические выгоды, физический или моральный износ, истечение срока полезного использования, невозможность восстановления или нецелесообразность его дальнейшего использования с экономической точки зрения. 
Порядок создания и состав комиссии по списанию. Обычно в комиссию включают представителей бухгалтерии, технических служб, материально ответственных лиц и других специалистов, необходимых для оценки состояния актива. При отсутствии у сотрудников организации специальных знаний для участия в комиссии могут приглашаться эксперты. 
Процедура принятия решения о списании. Комиссия проводит осмотр актива, анализирует техническую документацию, данные бухгалтерского учёта, устанавливает причины списания и целесообразность дальнейшего использования. Решение оформляется протоколом и актом о списании. 
Документы, необходимые для списания. В зависимости от причины списания могут потребоваться, например, уведомление об истечении срока действия права, заключение технической службы, акт о внедрении замещающего актива и другие подтверждающие документы.
Порядок отражения списания в бухгалтерском учёте. Определяются счета для списания стоимости актива, амортизации, учёта расходов на ликвидацию или демонтаж, а также доходов от реализации оставшихся материалов или частей актива. 
Порядок хранения документов по списанию. Обычно такие документы хранятся не менее пяти лет после отчётного года, в котором произошло списание.</t>
  </si>
  <si>
    <t xml:space="preserve">Исходные данные и допущения
Обоснованную и подтверждаемую информацию о прошлых событиях, текущих условиях и прогнозируемых будущих экономических условиях, доступную на отчётную дату без чрезмерных затрат или усилий. Это могут быть данные о поведении заёмщика, изменения в его финансовом состоянии, макроэкономические факторы, отраслевые тенденции. 
Временную стоимость денег — дисконтирование будущих денежных потоков с учётом ставки, отражающей кредитный риск. 
Профессиональное суждение специалистов компании, особенно при отсутствии чётких количественных данных. 
Определение дефолта — организация самостоятельно устанавливает это понятие в соответствии с внутренней политикой управления кредитными рисками. 
Использование упрощённых подходов (например, для торговой дебиторской задолженности, активов по договору и дебиторской задолженности по аренде организация может всегда рассчитывать ECL за весь срок, не анализируя изменение кредитного риска). 
Допущение о низком кредитном риске на отчётную дату позволяет считать, что кредитный риск с момента первоначального признания существенно не увеличился. Низкий кредитный риск может определяться внутренними рейтингами или другими методами (например, внешний рейтинг «инвестиционного уровня» может служить индикатором низкого риска). </t>
  </si>
  <si>
    <t>Положения Банка России №803-П и №843-П вносят существенные изменения в бухгалтерский учёт и отчётность для некредитных финансовых организаций. Положение от 01.08.2022 №803-П «О Плане счетов бухгалтерского учёта для некредитных финансовых организаций, бюро кредитных историй, кредитных рейтинговых агентств и порядке его применения» регулирует структуру плана счетов и порядок их использования. Положение от 02.10.2024 №843-П «О формах раскрытия информации в бухгалтерской (финансовой) отчётности отдельных некредитных финансовых организаций, бюро кредитных историй, кредитных рейтинговых агентств и порядке группировки счетов бухгалтерского учёта в соответствии с показателями бухгалтерской (финансоческой) отчётности» устанавливает новые формы отчётности и порядок группировки счетов.</t>
  </si>
  <si>
    <t>Порядок признания и последующего учета финансовых активов, оцениваемых по справедливой стоимости через прибыль или убыток. Переоценка проводится на каждую последующую отчётную дату до момента прекращения признания актива.</t>
  </si>
  <si>
    <t>Положения Банка России №803-П и №843-П вносят существенные изменения в бухгалтерский учёт и отчётность для некредитных финансовых организаций.</t>
  </si>
  <si>
    <t>Финансовые активы,
в том числе:</t>
  </si>
  <si>
    <t>Основные методы управления кредитным риском
К ключевым методам управления кредитным риском относятся: Анализ кредитоспособности заёмщиков. Включает оценку финансовой устойчивости, платёжеспособности, истории кредитных операций, качества управления бизнесом и других факторов. Для частных клиентов часто используется система кредитного скоринга, для малого и среднего бизнеса — анализ уровня доходности, прозрачности финансовых операций, наличия залога и собственных средств. При кредитовании крупных корпораций требуется детальный финансовый анализ. 
Формирование резервных фондов. Создание финансового буфера для покрытия потенциальных убытков.  Мониторинг и регулирование рисковых индикаторов. Постоянный контроль за элементами, которые могут привести к финансовым потерям из-за неисполнения бязательств.</t>
  </si>
  <si>
    <t xml:space="preserve">Управление кредитным риском — это комплекс мер, направленных на минимизацию вероятности невозврата заёмных средств и связанных с этим финансовых потерь. Ключевой элемент этого процесса — оценка ожидаемых кредитных убытков (ECL), которая позволяет проактивно формировать резервы под возможные потери, а не ждать фактического наступления дефолта. Эта практика тесно связана с международными стандартами, такими как МСФО (IFRS) 9, которые устанавливают требования к признанию и оценке ECL. 
</t>
  </si>
  <si>
    <t>апреля</t>
  </si>
  <si>
    <t>по состоянию на 31.03.2026</t>
  </si>
  <si>
    <t>По состоянию на 31 марта 2026 года у некредитной финансовой организации были остатки денежных средств в 6-и кредитных организациях (на 31 декабря 2025 года: в 6-и кредитных организациях). Совокупная сумма этих остатков составляла 1 701,02385 тысяч рублей (на 31.12.2025 года: 704,30008 тысяч рублей), или 100 процентов от общей суммы денежных средств (на 31.12.2025 года: 100 процентов). Денежные средства, использование которых ограничено, по состоянию на 31.03.2026 года включает 0 тысяч рублей (на 31.12.2025 года: 0 тысяч рублей).</t>
  </si>
  <si>
    <t>01.01.2026-31.03.2026</t>
  </si>
  <si>
    <t>Текущая ставка налога на прибыль, применимая к прибыли, в 2026 году составляет 25 % (в 2025 году: 25 %)</t>
  </si>
  <si>
    <t>Теоретические расходы (доходы) по налогу на прибыль по соответствующей базовой ставке (2026 год: 25%; 2025 год: 25%)</t>
  </si>
  <si>
    <t>01.01.2025-31.03.2025</t>
  </si>
  <si>
    <t>31 марта 2026 г.</t>
  </si>
  <si>
    <t xml:space="preserve"> По состоянию на 31.03.2026 года у некредитной финансовой организации были остатки средств в одной кредитной организации и банках-нерезидентах (на 31.12.2025 : в одной кредитной организации и банках-нерезидентах). Совокупная сумма этих средств составляла 29 752,44260 тысяч рублей (на 31.12.2025 года: 31 420,43899 тысяч рублей), или 100 процента (процентов) от общей суммы средств в кредитных организациях и банках-нерезидентах (на 31.12.2025 года: 100,00 процентов).</t>
  </si>
  <si>
    <t>до 35 дня</t>
  </si>
  <si>
    <t>11,75 % - 13,96 % (RUB)</t>
  </si>
  <si>
    <t>Балансовая стоимость на 01.01.2026 года, в том числе:</t>
  </si>
  <si>
    <t>Балансовая стоимость на 31.03.2026 года, в том числе:</t>
  </si>
  <si>
    <t>Балансовая стоимость на 01.01.2026 г., в том числе:</t>
  </si>
  <si>
    <t>Балансовая стоимость на 31.03.2026 г., в том числе:</t>
  </si>
  <si>
    <t>Резерв под обесценение на 01.01.2026 г.</t>
  </si>
  <si>
    <t>Резерв под обесценение на 31.03.2026 г.</t>
  </si>
  <si>
    <t>В течение 2026 года и 2025 года некредитная финансовая организация соблюдала все требования, установленные Банком России к уровню собственных средств.</t>
  </si>
  <si>
    <t>На 31 марта 2026 г.</t>
  </si>
  <si>
    <t>На 31 декабря 2025 г.</t>
  </si>
  <si>
    <t>На 31 декабря 2024 г.</t>
  </si>
  <si>
    <t>Код территории по ОКАТО</t>
  </si>
  <si>
    <t>за 3 месяца 2026 г.</t>
  </si>
  <si>
    <t>Приложение 1</t>
  </si>
  <si>
    <t>к Положению Банка России от 2 октября 2024 года № 843-П "О формах раскрытия информации в бухгалтерской (финансовой) отчетности отдельных некредитных финансовых организаций, бюро кредитных историй, кредитных рейтинговых агентств и порядке группировки счетов бухгалтерского учета в соответствии с показателями бухгалтерской (финансовой) отчетности"</t>
  </si>
  <si>
    <t>Код формы по ОКУД 0420002</t>
  </si>
  <si>
    <r>
      <t>Годовая (</t>
    </r>
    <r>
      <rPr>
        <u/>
        <sz val="11"/>
        <rFont val="Times New Roman"/>
        <family val="1"/>
        <charset val="204"/>
      </rPr>
      <t>квартальная</t>
    </r>
    <r>
      <rPr>
        <sz val="11"/>
        <rFont val="Times New Roman"/>
        <family val="1"/>
        <charset val="204"/>
      </rPr>
      <t xml:space="preserve">, полугодовая, за 9 месяцев) </t>
    </r>
  </si>
  <si>
    <t>(тыс. руб.)</t>
  </si>
  <si>
    <t xml:space="preserve">(адрес организации в пределах места нахождения организации) </t>
  </si>
  <si>
    <t>г.</t>
  </si>
  <si>
    <t>За 3 месяца 2026 г.</t>
  </si>
  <si>
    <t>За 3 месяца 2025 г.</t>
  </si>
  <si>
    <t>Код формы по ОКУД 0420003</t>
  </si>
  <si>
    <t>за 31 марта 2026 г.</t>
  </si>
  <si>
    <t>Приложение 2</t>
  </si>
  <si>
    <t>Приложение 3</t>
  </si>
  <si>
    <t>Остаток на 31 декабря 2024 г.</t>
  </si>
  <si>
    <t>Остаток на 01 января 2025 г.</t>
  </si>
  <si>
    <t>Остаток на 31 марта 2025 г.</t>
  </si>
  <si>
    <t>Остаток на 01 января 2026 г.</t>
  </si>
  <si>
    <t>Остаток на 31 марта 2026 г.</t>
  </si>
  <si>
    <t>Остаток на 31 декабря 2025 г.</t>
  </si>
  <si>
    <t>Код формы по ОКУД 0420004</t>
  </si>
  <si>
    <r>
      <t xml:space="preserve">Годовая </t>
    </r>
    <r>
      <rPr>
        <u/>
        <sz val="11"/>
        <rFont val="Times New Roman"/>
        <family val="1"/>
        <charset val="204"/>
      </rPr>
      <t>(квартальная</t>
    </r>
    <r>
      <rPr>
        <sz val="11"/>
        <rFont val="Times New Roman"/>
        <family val="1"/>
        <charset val="204"/>
      </rPr>
      <t xml:space="preserve">, полугодовая, за 9 месяцев) </t>
    </r>
  </si>
  <si>
    <t>Приложение 4</t>
  </si>
  <si>
    <t>Код формы по ОКУД 0420005</t>
  </si>
  <si>
    <t>30 апреля 2026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</si>
</sst>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000,"/>
  </numFmts>
  <fonts count="27" x14ac:knownFonts="1">
    <font>
      <sz val="10"/>
      <name val="Arial Cyr"/>
      <charset val="204"/>
    </font>
    <font>
      <sz val="11"/>
      <name val="Times New Roman"/>
      <family val="1"/>
      <charset val="204"/>
    </font>
    <font>
      <sz val="9"/>
      <name val="Times New Roman"/>
      <family val="1"/>
      <charset val="204"/>
    </font>
    <font>
      <sz val="12"/>
      <name val="Times New Roman"/>
      <family val="1"/>
      <charset val="204"/>
    </font>
    <font>
      <sz val="10.5"/>
      <name val="Times New Roman"/>
      <family val="1"/>
      <charset val="204"/>
    </font>
    <font>
      <b/>
      <sz val="11"/>
      <name val="Times New Roman"/>
      <family val="1"/>
      <charset val="204"/>
    </font>
    <font>
      <u/>
      <sz val="10"/>
      <color theme="10"/>
      <name val="Arial Cyr"/>
      <charset val="204"/>
    </font>
    <font>
      <b/>
      <sz val="12"/>
      <name val="Times New Roman"/>
      <family val="1"/>
      <charset val="204"/>
    </font>
    <font>
      <sz val="8"/>
      <name val="Arial"/>
      <family val="2"/>
      <charset val="204"/>
    </font>
    <font>
      <b/>
      <sz val="10"/>
      <name val="Times New Roman"/>
      <family val="1"/>
      <charset val="204"/>
    </font>
    <font>
      <sz val="10"/>
      <name val="Times New Roman"/>
      <family val="1"/>
      <charset val="204"/>
    </font>
    <font>
      <sz val="11"/>
      <color theme="0"/>
      <name val="Times New Roman"/>
      <family val="1"/>
      <charset val="204"/>
    </font>
    <font>
      <b/>
      <sz val="12"/>
      <color rgb="FF000000"/>
      <name val="Times New Roman"/>
      <family val="1"/>
      <charset val="204"/>
    </font>
    <font>
      <u/>
      <sz val="10"/>
      <color theme="10"/>
      <name val="Times New Roman"/>
      <family val="1"/>
      <charset val="204"/>
    </font>
    <font>
      <sz val="10"/>
      <color rgb="FF000000"/>
      <name val="Times New Roman"/>
      <family val="1"/>
      <charset val="204"/>
    </font>
    <font>
      <b/>
      <sz val="12"/>
      <color theme="1"/>
      <name val="Times New Roman"/>
      <family val="1"/>
      <charset val="204"/>
    </font>
    <font>
      <sz val="10"/>
      <color theme="1"/>
      <name val="Times New Roman"/>
      <family val="1"/>
      <charset val="204"/>
    </font>
    <font>
      <b/>
      <sz val="10"/>
      <color theme="1"/>
      <name val="Times New Roman"/>
      <family val="1"/>
      <charset val="204"/>
    </font>
    <font>
      <sz val="10"/>
      <color theme="0"/>
      <name val="Times New Roman"/>
      <family val="1"/>
      <charset val="204"/>
    </font>
    <font>
      <sz val="8"/>
      <name val="Times New Roman"/>
      <family val="1"/>
      <charset val="204"/>
    </font>
    <font>
      <b/>
      <sz val="8"/>
      <name val="Times New Roman"/>
      <family val="1"/>
      <charset val="204"/>
    </font>
    <font>
      <u/>
      <sz val="10"/>
      <name val="Times New Roman"/>
      <family val="1"/>
      <charset val="204"/>
    </font>
    <font>
      <u/>
      <sz val="10"/>
      <color rgb="FF000000"/>
      <name val="Times New Roman"/>
      <family val="1"/>
      <charset val="204"/>
    </font>
    <font>
      <b/>
      <sz val="11"/>
      <color theme="0"/>
      <name val="Times New Roman"/>
      <family val="1"/>
      <charset val="204"/>
    </font>
    <font>
      <b/>
      <sz val="10"/>
      <color rgb="FF333333"/>
      <name val="Times New Roman"/>
      <family val="1"/>
      <charset val="204"/>
    </font>
    <font>
      <sz val="10"/>
      <name val="Calibri"/>
      <family val="2"/>
      <charset val="204"/>
    </font>
    <font>
      <u/>
      <sz val="11"/>
      <name val="Times New Roman"/>
      <family val="1"/>
      <charset val="204"/>
    </font>
  </fonts>
  <fills count="7">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bgColor indexed="64"/>
      </patternFill>
    </fill>
    <fill>
      <patternFill patternType="solid">
        <fgColor theme="4" tint="0.79998168889431442"/>
        <bgColor indexed="64"/>
      </patternFill>
    </fill>
  </fills>
  <borders count="2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s>
  <cellStyleXfs count="3">
    <xf numFmtId="0" fontId="0" fillId="0" borderId="0"/>
    <xf numFmtId="0" fontId="6" fillId="0" borderId="0" applyNumberFormat="0" applyFill="0" applyBorder="0" applyAlignment="0" applyProtection="0"/>
    <xf numFmtId="0" fontId="8" fillId="0" borderId="0"/>
  </cellStyleXfs>
  <cellXfs count="519">
    <xf numFmtId="0" fontId="0" fillId="0" borderId="0" xfId="0"/>
    <xf numFmtId="49" fontId="1" fillId="0" borderId="0" xfId="0" applyNumberFormat="1" applyFont="1" applyFill="1" applyBorder="1" applyAlignment="1">
      <alignment horizontal="center" vertical="center"/>
    </xf>
    <xf numFmtId="0" fontId="1" fillId="0" borderId="0" xfId="0" applyFont="1" applyFill="1" applyBorder="1" applyAlignment="1">
      <alignment horizontal="center" vertical="top"/>
    </xf>
    <xf numFmtId="0" fontId="4" fillId="0" borderId="0" xfId="0" applyFont="1" applyFill="1"/>
    <xf numFmtId="0" fontId="1" fillId="0" borderId="0" xfId="0" applyFont="1" applyFill="1"/>
    <xf numFmtId="0" fontId="3" fillId="0" borderId="0" xfId="0" applyFont="1" applyFill="1" applyAlignment="1">
      <alignment horizontal="left"/>
    </xf>
    <xf numFmtId="0" fontId="3" fillId="0" borderId="0" xfId="0" applyFont="1" applyFill="1" applyAlignment="1">
      <alignment horizontal="center" wrapText="1"/>
    </xf>
    <xf numFmtId="0" fontId="2" fillId="0" borderId="0" xfId="0" applyFont="1" applyFill="1" applyAlignment="1">
      <alignment horizontal="left"/>
    </xf>
    <xf numFmtId="0" fontId="1" fillId="0" borderId="0" xfId="0" applyFont="1" applyFill="1" applyBorder="1" applyAlignment="1">
      <alignment horizontal="left"/>
    </xf>
    <xf numFmtId="0" fontId="1" fillId="0" borderId="0" xfId="0" applyFont="1" applyFill="1" applyAlignment="1">
      <alignment horizontal="left" vertical="top"/>
    </xf>
    <xf numFmtId="0" fontId="1"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left" vertical="top"/>
    </xf>
    <xf numFmtId="49" fontId="1" fillId="0" borderId="0" xfId="0" applyNumberFormat="1" applyFont="1" applyFill="1" applyBorder="1" applyAlignment="1">
      <alignment horizontal="center" vertical="top"/>
    </xf>
    <xf numFmtId="0" fontId="1" fillId="0" borderId="0" xfId="0" applyFont="1" applyFill="1" applyBorder="1" applyAlignment="1">
      <alignment horizontal="left" vertical="top" wrapText="1"/>
    </xf>
    <xf numFmtId="0" fontId="1" fillId="0" borderId="0" xfId="0" applyNumberFormat="1" applyFont="1" applyFill="1" applyBorder="1" applyAlignment="1">
      <alignment horizontal="center" vertical="top"/>
    </xf>
    <xf numFmtId="0" fontId="2" fillId="0" borderId="0" xfId="0" applyFont="1" applyFill="1" applyAlignment="1">
      <alignment horizontal="center" vertical="top"/>
    </xf>
    <xf numFmtId="0" fontId="1" fillId="0" borderId="0" xfId="0" applyFont="1" applyFill="1" applyAlignment="1">
      <alignment horizontal="center" vertical="top"/>
    </xf>
    <xf numFmtId="0" fontId="1" fillId="0" borderId="0" xfId="0" applyFont="1" applyFill="1" applyAlignment="1">
      <alignment horizontal="left"/>
    </xf>
    <xf numFmtId="0" fontId="2" fillId="0" borderId="0" xfId="0" applyFont="1" applyFill="1" applyBorder="1" applyAlignment="1">
      <alignment horizontal="center" vertical="top"/>
    </xf>
    <xf numFmtId="0" fontId="1" fillId="0" borderId="0" xfId="0" applyFont="1" applyFill="1" applyAlignment="1">
      <alignment horizontal="center"/>
    </xf>
    <xf numFmtId="0" fontId="3" fillId="0" borderId="0" xfId="2" applyFont="1" applyAlignment="1">
      <alignment horizontal="right"/>
    </xf>
    <xf numFmtId="49" fontId="1" fillId="0" borderId="0" xfId="0" applyNumberFormat="1" applyFont="1" applyFill="1" applyBorder="1" applyAlignment="1">
      <alignment horizontal="center"/>
    </xf>
    <xf numFmtId="0" fontId="9" fillId="0" borderId="0" xfId="0" applyFont="1" applyFill="1" applyAlignment="1">
      <alignment horizontal="left" vertical="top"/>
    </xf>
    <xf numFmtId="0" fontId="10" fillId="0" borderId="0" xfId="0" applyFont="1" applyFill="1" applyAlignment="1">
      <alignment horizontal="left" vertical="top"/>
    </xf>
    <xf numFmtId="0" fontId="1" fillId="0" borderId="0" xfId="0" applyNumberFormat="1" applyFont="1" applyFill="1" applyBorder="1" applyAlignment="1">
      <alignment horizontal="left" vertical="top" indent="1"/>
    </xf>
    <xf numFmtId="49" fontId="11" fillId="0" borderId="0" xfId="0" applyNumberFormat="1" applyFont="1" applyFill="1" applyBorder="1" applyAlignment="1">
      <alignment horizontal="center" vertical="top"/>
    </xf>
    <xf numFmtId="0" fontId="11"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0" xfId="0" applyFont="1" applyFill="1" applyAlignment="1">
      <alignment horizontal="left"/>
    </xf>
    <xf numFmtId="0" fontId="2" fillId="0" borderId="0" xfId="0" applyFont="1" applyFill="1" applyBorder="1" applyAlignment="1">
      <alignment horizontal="center" vertical="top"/>
    </xf>
    <xf numFmtId="0" fontId="10" fillId="0" borderId="0" xfId="0" applyFont="1"/>
    <xf numFmtId="3" fontId="10" fillId="0" borderId="0" xfId="0" applyNumberFormat="1" applyFont="1"/>
    <xf numFmtId="0" fontId="1" fillId="0" borderId="0" xfId="0" applyFont="1" applyAlignment="1">
      <alignment horizontal="justify" vertical="center"/>
    </xf>
    <xf numFmtId="0" fontId="10" fillId="0" borderId="0" xfId="0" applyFont="1" applyAlignment="1">
      <alignment horizontal="right" vertical="center"/>
    </xf>
    <xf numFmtId="0" fontId="10" fillId="0" borderId="16" xfId="0" applyFont="1" applyBorder="1" applyAlignment="1">
      <alignment horizontal="center"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 fillId="0" borderId="0" xfId="0" applyFont="1" applyAlignment="1">
      <alignment vertical="center"/>
    </xf>
    <xf numFmtId="0" fontId="10" fillId="0" borderId="15" xfId="0" applyFont="1" applyBorder="1" applyAlignment="1">
      <alignment horizontal="justify" vertical="center" wrapText="1"/>
    </xf>
    <xf numFmtId="0" fontId="16" fillId="0" borderId="0" xfId="0" applyFont="1" applyAlignment="1">
      <alignment horizontal="right" vertical="top"/>
    </xf>
    <xf numFmtId="0" fontId="16" fillId="0" borderId="14" xfId="0" applyFont="1" applyBorder="1" applyAlignment="1">
      <alignment horizontal="center" vertical="center" wrapText="1"/>
    </xf>
    <xf numFmtId="0" fontId="16" fillId="0" borderId="15" xfId="0" applyFont="1" applyBorder="1" applyAlignment="1">
      <alignment vertical="center" wrapText="1"/>
    </xf>
    <xf numFmtId="4" fontId="18" fillId="0" borderId="0" xfId="0" applyNumberFormat="1" applyFont="1"/>
    <xf numFmtId="0" fontId="18" fillId="0" borderId="0" xfId="0" applyFont="1"/>
    <xf numFmtId="0" fontId="12" fillId="0" borderId="0" xfId="0" applyFont="1" applyAlignment="1">
      <alignment vertical="top"/>
    </xf>
    <xf numFmtId="0" fontId="15" fillId="0" borderId="0" xfId="0" applyFont="1" applyAlignment="1">
      <alignment vertical="top"/>
    </xf>
    <xf numFmtId="0" fontId="16" fillId="0" borderId="0" xfId="0" applyFont="1" applyAlignment="1">
      <alignment horizontal="right" vertical="center"/>
    </xf>
    <xf numFmtId="0" fontId="10" fillId="0" borderId="0" xfId="0" applyFont="1" applyAlignment="1">
      <alignment horizontal="right"/>
    </xf>
    <xf numFmtId="165" fontId="10" fillId="0" borderId="15" xfId="0" applyNumberFormat="1" applyFont="1" applyFill="1" applyBorder="1" applyAlignment="1">
      <alignment vertical="center" wrapText="1"/>
    </xf>
    <xf numFmtId="0" fontId="10" fillId="0" borderId="0" xfId="0" applyFont="1" applyAlignment="1">
      <alignment horizontal="justify" vertical="center"/>
    </xf>
    <xf numFmtId="4" fontId="10" fillId="0" borderId="0" xfId="0" applyNumberFormat="1" applyFont="1"/>
    <xf numFmtId="0" fontId="9" fillId="0" borderId="0" xfId="0" applyFont="1" applyAlignment="1">
      <alignment vertical="center" wrapText="1"/>
    </xf>
    <xf numFmtId="0" fontId="16" fillId="0" borderId="0" xfId="0" applyFont="1" applyBorder="1" applyAlignment="1">
      <alignment vertical="center" wrapText="1"/>
    </xf>
    <xf numFmtId="0" fontId="10" fillId="0" borderId="0" xfId="0" applyFont="1" applyAlignment="1">
      <alignment horizontal="center" vertical="center"/>
    </xf>
    <xf numFmtId="0" fontId="18" fillId="0" borderId="0" xfId="0" applyFont="1" applyAlignment="1">
      <alignment vertical="center"/>
    </xf>
    <xf numFmtId="0" fontId="10" fillId="0" borderId="0" xfId="0" applyFont="1" applyAlignment="1">
      <alignment vertical="center"/>
    </xf>
    <xf numFmtId="0" fontId="10" fillId="0" borderId="16" xfId="0" applyFont="1" applyBorder="1" applyAlignment="1">
      <alignment horizontal="center"/>
    </xf>
    <xf numFmtId="0" fontId="12" fillId="0" borderId="0" xfId="0" applyFont="1" applyAlignment="1">
      <alignment vertical="center"/>
    </xf>
    <xf numFmtId="0" fontId="7" fillId="0" borderId="0" xfId="0" applyFont="1" applyAlignment="1">
      <alignment vertical="center"/>
    </xf>
    <xf numFmtId="0" fontId="10" fillId="0" borderId="0" xfId="0" applyFont="1" applyFill="1"/>
    <xf numFmtId="165" fontId="10" fillId="0" borderId="0" xfId="0" applyNumberFormat="1" applyFont="1"/>
    <xf numFmtId="0" fontId="9" fillId="0" borderId="0" xfId="0" applyFont="1" applyAlignment="1">
      <alignment vertical="center"/>
    </xf>
    <xf numFmtId="0" fontId="10" fillId="0" borderId="9" xfId="0" applyFont="1" applyBorder="1" applyAlignment="1">
      <alignment horizontal="center" vertical="center"/>
    </xf>
    <xf numFmtId="0" fontId="9" fillId="2" borderId="9" xfId="0" applyFont="1" applyFill="1" applyBorder="1" applyAlignment="1">
      <alignment horizontal="center" vertical="center"/>
    </xf>
    <xf numFmtId="0" fontId="9" fillId="2" borderId="9" xfId="0" applyFont="1" applyFill="1" applyBorder="1" applyAlignment="1">
      <alignment wrapText="1"/>
    </xf>
    <xf numFmtId="0" fontId="10" fillId="0" borderId="9" xfId="0" applyFont="1" applyBorder="1" applyAlignment="1">
      <alignment wrapText="1"/>
    </xf>
    <xf numFmtId="0" fontId="5" fillId="0" borderId="0" xfId="0" applyFont="1" applyAlignment="1">
      <alignment horizontal="center" vertical="center"/>
    </xf>
    <xf numFmtId="0" fontId="10" fillId="0" borderId="16" xfId="0" applyFont="1" applyBorder="1" applyAlignment="1">
      <alignment wrapText="1"/>
    </xf>
    <xf numFmtId="164" fontId="10" fillId="0" borderId="0" xfId="0" applyNumberFormat="1" applyFont="1"/>
    <xf numFmtId="4" fontId="10" fillId="0" borderId="0" xfId="0" applyNumberFormat="1" applyFont="1" applyFill="1" applyBorder="1" applyAlignment="1">
      <alignment vertical="center" wrapText="1"/>
    </xf>
    <xf numFmtId="0" fontId="10" fillId="0" borderId="0" xfId="0" applyFont="1" applyBorder="1"/>
    <xf numFmtId="0" fontId="1" fillId="0" borderId="0" xfId="0" applyFont="1" applyAlignment="1">
      <alignment horizontal="center" vertical="center"/>
    </xf>
    <xf numFmtId="14" fontId="10" fillId="0" borderId="0" xfId="0" applyNumberFormat="1" applyFont="1"/>
    <xf numFmtId="4" fontId="1" fillId="0" borderId="0" xfId="0" applyNumberFormat="1" applyFont="1" applyFill="1" applyBorder="1" applyAlignment="1">
      <alignment horizontal="justify" vertical="center" wrapText="1"/>
    </xf>
    <xf numFmtId="0" fontId="10" fillId="0" borderId="0" xfId="0" applyFont="1" applyAlignment="1">
      <alignment wrapText="1"/>
    </xf>
    <xf numFmtId="0" fontId="10" fillId="0" borderId="14" xfId="0" applyFont="1" applyFill="1" applyBorder="1" applyAlignment="1">
      <alignment horizontal="center" vertical="center" wrapText="1"/>
    </xf>
    <xf numFmtId="0" fontId="10" fillId="0" borderId="15" xfId="0" applyFont="1" applyFill="1" applyBorder="1" applyAlignment="1">
      <alignment vertical="center" wrapText="1"/>
    </xf>
    <xf numFmtId="0" fontId="19" fillId="0" borderId="0" xfId="2" applyFont="1" applyAlignment="1">
      <alignment horizontal="left"/>
    </xf>
    <xf numFmtId="0" fontId="19" fillId="0" borderId="0" xfId="2" applyFont="1"/>
    <xf numFmtId="0" fontId="20" fillId="0" borderId="0" xfId="2" applyFont="1" applyAlignment="1">
      <alignment horizontal="center" vertical="center" wrapText="1"/>
    </xf>
    <xf numFmtId="1" fontId="9" fillId="4" borderId="19" xfId="2" applyNumberFormat="1" applyFont="1" applyFill="1" applyBorder="1" applyAlignment="1">
      <alignment horizontal="right" vertical="top" wrapText="1"/>
    </xf>
    <xf numFmtId="0" fontId="9" fillId="4" borderId="19" xfId="2" applyFont="1" applyFill="1" applyBorder="1" applyAlignment="1">
      <alignment horizontal="left" vertical="top" wrapText="1"/>
    </xf>
    <xf numFmtId="0" fontId="19" fillId="0" borderId="0" xfId="2" applyFont="1" applyAlignment="1">
      <alignment horizontal="right" vertical="top" wrapText="1"/>
    </xf>
    <xf numFmtId="1" fontId="10" fillId="3" borderId="19" xfId="2" applyNumberFormat="1" applyFont="1" applyFill="1" applyBorder="1" applyAlignment="1">
      <alignment horizontal="right" vertical="top" wrapText="1"/>
    </xf>
    <xf numFmtId="0" fontId="10" fillId="3" borderId="19" xfId="2" applyFont="1" applyFill="1" applyBorder="1" applyAlignment="1">
      <alignment horizontal="left" vertical="top" wrapText="1"/>
    </xf>
    <xf numFmtId="1" fontId="10" fillId="0" borderId="19" xfId="2" applyNumberFormat="1" applyFont="1" applyBorder="1" applyAlignment="1">
      <alignment horizontal="right" vertical="top" wrapText="1"/>
    </xf>
    <xf numFmtId="0" fontId="10" fillId="0" borderId="19" xfId="2" applyFont="1" applyBorder="1" applyAlignment="1">
      <alignment horizontal="left" vertical="top" wrapText="1"/>
    </xf>
    <xf numFmtId="1" fontId="10" fillId="2" borderId="19" xfId="2" applyNumberFormat="1" applyFont="1" applyFill="1" applyBorder="1" applyAlignment="1">
      <alignment horizontal="right" vertical="top" wrapText="1"/>
    </xf>
    <xf numFmtId="0" fontId="10" fillId="2" borderId="19" xfId="2" applyFont="1" applyFill="1" applyBorder="1" applyAlignment="1">
      <alignment horizontal="left" vertical="top" wrapText="1"/>
    </xf>
    <xf numFmtId="0" fontId="10" fillId="0" borderId="20" xfId="2" applyFont="1" applyBorder="1" applyAlignment="1">
      <alignment horizontal="left" vertical="top" wrapText="1"/>
    </xf>
    <xf numFmtId="0" fontId="21" fillId="0" borderId="0" xfId="0" applyFont="1"/>
    <xf numFmtId="49" fontId="5" fillId="0" borderId="0" xfId="0" applyNumberFormat="1" applyFont="1" applyFill="1" applyBorder="1" applyAlignment="1">
      <alignment horizontal="center" vertical="top"/>
    </xf>
    <xf numFmtId="0" fontId="10" fillId="0" borderId="16" xfId="0" applyFont="1" applyBorder="1" applyAlignment="1">
      <alignment horizontal="center"/>
    </xf>
    <xf numFmtId="0" fontId="0" fillId="0" borderId="0" xfId="0" applyAlignment="1">
      <alignment horizontal="center"/>
    </xf>
    <xf numFmtId="0" fontId="10" fillId="0" borderId="0" xfId="0" applyFont="1" applyAlignment="1">
      <alignment horizontal="center" vertical="center" wrapText="1"/>
    </xf>
    <xf numFmtId="49" fontId="5" fillId="2" borderId="4" xfId="0" applyNumberFormat="1" applyFont="1" applyFill="1" applyBorder="1" applyAlignment="1">
      <alignment horizontal="center" vertical="top"/>
    </xf>
    <xf numFmtId="0" fontId="5" fillId="2" borderId="4" xfId="0" applyFont="1" applyFill="1" applyBorder="1" applyAlignment="1">
      <alignment horizontal="left" vertical="top" wrapText="1"/>
    </xf>
    <xf numFmtId="0" fontId="23"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18" fillId="0" borderId="0" xfId="0" applyFont="1" applyAlignment="1">
      <alignment wrapText="1"/>
    </xf>
    <xf numFmtId="0" fontId="16" fillId="0" borderId="14" xfId="0" applyFont="1" applyBorder="1" applyAlignment="1">
      <alignment horizontal="center" vertical="center" wrapText="1"/>
    </xf>
    <xf numFmtId="0" fontId="10" fillId="3" borderId="9" xfId="0" applyFont="1" applyFill="1" applyBorder="1" applyAlignment="1">
      <alignment horizontal="center" vertical="center"/>
    </xf>
    <xf numFmtId="0" fontId="10" fillId="3" borderId="9" xfId="0" applyFont="1" applyFill="1" applyBorder="1" applyAlignment="1">
      <alignment horizontal="center"/>
    </xf>
    <xf numFmtId="0" fontId="9" fillId="3" borderId="18" xfId="2" applyFont="1" applyFill="1" applyBorder="1" applyAlignment="1">
      <alignment horizontal="center" vertical="center" wrapText="1"/>
    </xf>
    <xf numFmtId="4" fontId="23" fillId="0" borderId="0" xfId="0" applyNumberFormat="1" applyFont="1" applyFill="1" applyBorder="1" applyAlignment="1">
      <alignment vertical="center" wrapText="1"/>
    </xf>
    <xf numFmtId="0" fontId="5" fillId="0" borderId="0" xfId="0" applyFont="1" applyFill="1" applyBorder="1" applyAlignment="1">
      <alignment horizontal="left" vertical="top" wrapText="1"/>
    </xf>
    <xf numFmtId="0" fontId="5" fillId="0" borderId="0" xfId="0" applyNumberFormat="1" applyFont="1" applyFill="1" applyBorder="1" applyAlignment="1">
      <alignment horizontal="center" vertical="top"/>
    </xf>
    <xf numFmtId="165" fontId="5" fillId="0" borderId="0" xfId="0" applyNumberFormat="1" applyFont="1" applyFill="1" applyBorder="1" applyAlignment="1">
      <alignment horizontal="center" vertical="top"/>
    </xf>
    <xf numFmtId="0" fontId="1" fillId="0" borderId="0" xfId="0" applyFont="1" applyFill="1" applyAlignment="1">
      <alignment horizontal="left"/>
    </xf>
    <xf numFmtId="0" fontId="1" fillId="0" borderId="0" xfId="0" applyFont="1" applyFill="1" applyAlignment="1">
      <alignment horizontal="center"/>
    </xf>
    <xf numFmtId="0" fontId="10" fillId="0" borderId="14" xfId="0" applyFont="1" applyBorder="1" applyAlignment="1">
      <alignment horizontal="center" vertical="center" wrapText="1"/>
    </xf>
    <xf numFmtId="0" fontId="7" fillId="0" borderId="0" xfId="0" applyFont="1" applyAlignment="1">
      <alignment horizontal="center" vertical="center" wrapText="1"/>
    </xf>
    <xf numFmtId="0" fontId="9" fillId="2" borderId="16" xfId="0" applyFont="1" applyFill="1" applyBorder="1" applyAlignment="1">
      <alignment horizontal="center" vertical="center" wrapText="1"/>
    </xf>
    <xf numFmtId="0" fontId="7" fillId="0" borderId="0" xfId="0" applyFont="1" applyAlignment="1">
      <alignment horizontal="center" vertical="center"/>
    </xf>
    <xf numFmtId="0" fontId="10" fillId="0" borderId="14" xfId="0" applyFont="1" applyBorder="1" applyAlignment="1">
      <alignment horizontal="center" vertical="center" wrapText="1"/>
    </xf>
    <xf numFmtId="0" fontId="7" fillId="0" borderId="0" xfId="0" applyFont="1" applyAlignment="1">
      <alignment horizontal="center" vertical="center" wrapText="1"/>
    </xf>
    <xf numFmtId="0" fontId="9" fillId="3" borderId="9" xfId="2" applyFont="1" applyFill="1" applyBorder="1" applyAlignment="1">
      <alignment horizontal="center" vertical="center" wrapText="1"/>
    </xf>
    <xf numFmtId="0" fontId="10" fillId="3" borderId="16" xfId="0" applyFont="1" applyFill="1" applyBorder="1" applyAlignment="1">
      <alignment horizontal="center" vertical="center" wrapText="1"/>
    </xf>
    <xf numFmtId="0" fontId="9" fillId="3" borderId="9" xfId="0" applyFont="1" applyFill="1" applyBorder="1" applyAlignment="1">
      <alignment horizontal="left"/>
    </xf>
    <xf numFmtId="0" fontId="9" fillId="2" borderId="13" xfId="0" applyFont="1" applyFill="1" applyBorder="1" applyAlignment="1">
      <alignment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0" fontId="9" fillId="0" borderId="14" xfId="0" applyFont="1" applyFill="1" applyBorder="1" applyAlignment="1">
      <alignment vertical="center" wrapText="1"/>
    </xf>
    <xf numFmtId="0" fontId="9" fillId="0" borderId="15" xfId="0" applyFont="1" applyFill="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65" fontId="1" fillId="0" borderId="0" xfId="0" applyNumberFormat="1" applyFont="1" applyFill="1" applyBorder="1" applyAlignment="1">
      <alignment horizontal="center" vertical="center" wrapText="1"/>
    </xf>
    <xf numFmtId="0" fontId="19" fillId="0" borderId="0" xfId="2" applyFont="1" applyAlignment="1">
      <alignment horizontal="center"/>
    </xf>
    <xf numFmtId="1" fontId="10" fillId="4" borderId="19" xfId="2" applyNumberFormat="1" applyFont="1" applyFill="1" applyBorder="1" applyAlignment="1">
      <alignment horizontal="center" vertical="top" wrapText="1"/>
    </xf>
    <xf numFmtId="0" fontId="10" fillId="4" borderId="19" xfId="2" applyFont="1" applyFill="1" applyBorder="1" applyAlignment="1">
      <alignment horizontal="left" vertical="top" wrapText="1"/>
    </xf>
    <xf numFmtId="1" fontId="10" fillId="3" borderId="19" xfId="2" applyNumberFormat="1" applyFont="1" applyFill="1" applyBorder="1" applyAlignment="1">
      <alignment horizontal="center" vertical="top" wrapText="1"/>
    </xf>
    <xf numFmtId="1" fontId="10" fillId="2" borderId="19" xfId="2" applyNumberFormat="1" applyFont="1" applyFill="1" applyBorder="1" applyAlignment="1">
      <alignment horizontal="center" vertical="top" wrapText="1"/>
    </xf>
    <xf numFmtId="1" fontId="10" fillId="0" borderId="19" xfId="2" applyNumberFormat="1" applyFont="1" applyBorder="1" applyAlignment="1">
      <alignment horizontal="center" vertical="top" wrapText="1"/>
    </xf>
    <xf numFmtId="1" fontId="10" fillId="6" borderId="19" xfId="2" applyNumberFormat="1" applyFont="1" applyFill="1" applyBorder="1" applyAlignment="1">
      <alignment horizontal="center" vertical="top" wrapText="1"/>
    </xf>
    <xf numFmtId="0" fontId="10" fillId="6" borderId="19" xfId="2" applyFont="1" applyFill="1" applyBorder="1" applyAlignment="1">
      <alignment horizontal="left" vertical="top" wrapText="1"/>
    </xf>
    <xf numFmtId="1" fontId="10" fillId="0" borderId="0" xfId="2" applyNumberFormat="1" applyFont="1" applyBorder="1" applyAlignment="1">
      <alignment horizontal="center" vertical="top" wrapText="1"/>
    </xf>
    <xf numFmtId="0" fontId="10" fillId="0" borderId="0" xfId="2" applyFont="1" applyBorder="1" applyAlignment="1">
      <alignment horizontal="left" vertical="top" wrapText="1"/>
    </xf>
    <xf numFmtId="165" fontId="10" fillId="0" borderId="0" xfId="2" applyNumberFormat="1" applyFont="1" applyBorder="1" applyAlignment="1">
      <alignment horizontal="right" vertical="top" wrapText="1"/>
    </xf>
    <xf numFmtId="165" fontId="10" fillId="0" borderId="0" xfId="2" applyNumberFormat="1" applyFont="1" applyFill="1" applyBorder="1" applyAlignment="1">
      <alignment horizontal="right" vertical="top" wrapText="1"/>
    </xf>
    <xf numFmtId="0" fontId="10" fillId="0" borderId="16" xfId="0" applyFont="1" applyBorder="1" applyAlignment="1">
      <alignment horizontal="center" wrapText="1"/>
    </xf>
    <xf numFmtId="0" fontId="10" fillId="0" borderId="4" xfId="0" applyFont="1" applyFill="1" applyBorder="1" applyAlignment="1">
      <alignment horizontal="center"/>
    </xf>
    <xf numFmtId="3" fontId="10" fillId="0" borderId="15" xfId="0" applyNumberFormat="1" applyFont="1" applyFill="1" applyBorder="1" applyAlignment="1">
      <alignment vertical="center" wrapText="1"/>
    </xf>
    <xf numFmtId="3" fontId="10" fillId="0" borderId="15" xfId="0" applyNumberFormat="1" applyFont="1" applyBorder="1" applyAlignment="1">
      <alignment vertical="center" wrapText="1"/>
    </xf>
    <xf numFmtId="3" fontId="10" fillId="0" borderId="16" xfId="0" applyNumberFormat="1" applyFont="1" applyBorder="1" applyAlignment="1">
      <alignment vertical="center" wrapText="1"/>
    </xf>
    <xf numFmtId="3" fontId="10" fillId="0" borderId="16" xfId="0" applyNumberFormat="1" applyFont="1" applyFill="1" applyBorder="1" applyAlignment="1">
      <alignment vertical="center" wrapText="1"/>
    </xf>
    <xf numFmtId="3" fontId="16" fillId="0" borderId="15" xfId="0" applyNumberFormat="1" applyFont="1" applyBorder="1" applyAlignment="1">
      <alignment horizontal="center" vertical="center" wrapText="1"/>
    </xf>
    <xf numFmtId="3" fontId="10" fillId="0" borderId="9" xfId="0" applyNumberFormat="1" applyFont="1" applyBorder="1"/>
    <xf numFmtId="0" fontId="10" fillId="0" borderId="16" xfId="0" applyFont="1" applyBorder="1" applyAlignment="1">
      <alignment horizontal="justify" vertical="center" wrapText="1"/>
    </xf>
    <xf numFmtId="0" fontId="0" fillId="0" borderId="0" xfId="0" applyFont="1" applyAlignment="1">
      <alignment horizontal="center"/>
    </xf>
    <xf numFmtId="0" fontId="0" fillId="0" borderId="0" xfId="0" applyFont="1"/>
    <xf numFmtId="4" fontId="10" fillId="0" borderId="15" xfId="0" applyNumberFormat="1" applyFont="1" applyBorder="1" applyAlignment="1">
      <alignment vertical="center" wrapText="1"/>
    </xf>
    <xf numFmtId="4" fontId="9" fillId="2" borderId="15" xfId="0" applyNumberFormat="1" applyFont="1" applyFill="1" applyBorder="1" applyAlignment="1">
      <alignment vertical="center" wrapText="1"/>
    </xf>
    <xf numFmtId="0" fontId="25" fillId="0" borderId="15" xfId="0" applyFont="1" applyBorder="1" applyAlignment="1">
      <alignment vertical="center" wrapText="1"/>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165" fontId="10" fillId="0" borderId="0" xfId="0" applyNumberFormat="1" applyFont="1" applyFill="1" applyBorder="1" applyAlignment="1">
      <alignment horizontal="center" vertical="center" wrapText="1"/>
    </xf>
    <xf numFmtId="3" fontId="10" fillId="4" borderId="19" xfId="2" applyNumberFormat="1" applyFont="1" applyFill="1" applyBorder="1" applyAlignment="1">
      <alignment horizontal="right" vertical="top" wrapText="1"/>
    </xf>
    <xf numFmtId="3" fontId="10" fillId="3" borderId="19" xfId="2" applyNumberFormat="1" applyFont="1" applyFill="1" applyBorder="1" applyAlignment="1">
      <alignment horizontal="right" vertical="top" wrapText="1"/>
    </xf>
    <xf numFmtId="3" fontId="10" fillId="2" borderId="19" xfId="2" applyNumberFormat="1" applyFont="1" applyFill="1" applyBorder="1" applyAlignment="1">
      <alignment horizontal="right" vertical="top" wrapText="1"/>
    </xf>
    <xf numFmtId="3" fontId="10" fillId="0" borderId="19" xfId="2" applyNumberFormat="1" applyFont="1" applyFill="1" applyBorder="1" applyAlignment="1">
      <alignment horizontal="right" vertical="top" wrapText="1"/>
    </xf>
    <xf numFmtId="3" fontId="10" fillId="0" borderId="19" xfId="2" applyNumberFormat="1" applyFont="1" applyBorder="1" applyAlignment="1">
      <alignment horizontal="right" vertical="top" wrapText="1"/>
    </xf>
    <xf numFmtId="3" fontId="10" fillId="6" borderId="19" xfId="2" applyNumberFormat="1" applyFont="1" applyFill="1" applyBorder="1" applyAlignment="1">
      <alignment horizontal="right" vertical="top" wrapText="1"/>
    </xf>
    <xf numFmtId="0" fontId="10" fillId="0" borderId="9" xfId="0" applyFont="1" applyFill="1" applyBorder="1" applyAlignment="1">
      <alignment horizontal="center"/>
    </xf>
    <xf numFmtId="0" fontId="10" fillId="0" borderId="14" xfId="0" applyFont="1" applyBorder="1" applyAlignment="1">
      <alignment horizontal="center" vertical="center" wrapText="1"/>
    </xf>
    <xf numFmtId="3" fontId="10" fillId="0" borderId="16" xfId="0" applyNumberFormat="1" applyFont="1" applyBorder="1" applyAlignment="1">
      <alignment horizontal="center" vertical="center" wrapText="1"/>
    </xf>
    <xf numFmtId="0" fontId="9" fillId="2" borderId="9" xfId="0" applyFont="1" applyFill="1" applyBorder="1" applyAlignment="1">
      <alignment horizontal="left"/>
    </xf>
    <xf numFmtId="0" fontId="10" fillId="0" borderId="9" xfId="0" applyFont="1" applyFill="1" applyBorder="1" applyAlignment="1">
      <alignment horizontal="center" vertical="center"/>
    </xf>
    <xf numFmtId="0" fontId="10" fillId="0" borderId="9" xfId="0" applyFont="1" applyFill="1" applyBorder="1" applyAlignment="1">
      <alignment wrapText="1"/>
    </xf>
    <xf numFmtId="49" fontId="4" fillId="0" borderId="6"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0" fontId="1" fillId="3" borderId="9" xfId="0" applyFont="1" applyFill="1" applyBorder="1" applyAlignment="1">
      <alignment horizontal="center" vertical="top"/>
    </xf>
    <xf numFmtId="0" fontId="1" fillId="0" borderId="9" xfId="0" applyNumberFormat="1" applyFont="1" applyFill="1" applyBorder="1" applyAlignment="1">
      <alignment horizontal="center" vertical="top"/>
    </xf>
    <xf numFmtId="49" fontId="1" fillId="0" borderId="9" xfId="0" applyNumberFormat="1" applyFont="1" applyFill="1" applyBorder="1" applyAlignment="1">
      <alignment horizontal="center" vertical="top"/>
    </xf>
    <xf numFmtId="0" fontId="10" fillId="0" borderId="9" xfId="1" applyNumberFormat="1" applyFont="1" applyFill="1" applyBorder="1" applyAlignment="1">
      <alignment horizontal="center" vertical="top"/>
    </xf>
    <xf numFmtId="49" fontId="5" fillId="2" borderId="9" xfId="0" applyNumberFormat="1" applyFont="1" applyFill="1" applyBorder="1" applyAlignment="1">
      <alignment horizontal="center" vertical="top"/>
    </xf>
    <xf numFmtId="0" fontId="1" fillId="2" borderId="9" xfId="0" applyNumberFormat="1" applyFont="1" applyFill="1" applyBorder="1" applyAlignment="1">
      <alignment horizontal="center" vertical="top"/>
    </xf>
    <xf numFmtId="165" fontId="5" fillId="2" borderId="6" xfId="0" applyNumberFormat="1" applyFont="1" applyFill="1" applyBorder="1" applyAlignment="1">
      <alignment horizontal="center" vertical="top"/>
    </xf>
    <xf numFmtId="0" fontId="1" fillId="0" borderId="0" xfId="0" applyFont="1" applyFill="1" applyAlignment="1">
      <alignment horizontal="center"/>
    </xf>
    <xf numFmtId="49" fontId="1" fillId="0" borderId="9"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49" fontId="1" fillId="2" borderId="9" xfId="0" applyNumberFormat="1" applyFont="1" applyFill="1" applyBorder="1" applyAlignment="1">
      <alignment horizontal="center" vertical="top"/>
    </xf>
    <xf numFmtId="0" fontId="10" fillId="0" borderId="9" xfId="1" applyNumberFormat="1" applyFont="1" applyFill="1" applyBorder="1" applyAlignment="1">
      <alignment horizontal="center" vertical="center"/>
    </xf>
    <xf numFmtId="0" fontId="1" fillId="0" borderId="4" xfId="0" applyFont="1" applyFill="1" applyBorder="1" applyAlignment="1">
      <alignment horizontal="center"/>
    </xf>
    <xf numFmtId="0" fontId="2" fillId="0" borderId="0" xfId="0" applyFont="1" applyFill="1" applyBorder="1" applyAlignment="1">
      <alignment horizontal="center" vertical="top"/>
    </xf>
    <xf numFmtId="49" fontId="1" fillId="0" borderId="4" xfId="0" applyNumberFormat="1" applyFont="1" applyFill="1" applyBorder="1" applyAlignment="1">
      <alignment horizontal="center"/>
    </xf>
    <xf numFmtId="0" fontId="1" fillId="0" borderId="0" xfId="0" applyFont="1" applyFill="1" applyAlignment="1">
      <alignment horizontal="left"/>
    </xf>
    <xf numFmtId="0" fontId="5" fillId="3" borderId="9"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0" fontId="1" fillId="0" borderId="0" xfId="0" applyFont="1" applyFill="1" applyAlignment="1">
      <alignment horizontal="center"/>
    </xf>
    <xf numFmtId="0" fontId="5" fillId="3" borderId="9" xfId="0" applyNumberFormat="1" applyFont="1" applyFill="1" applyBorder="1" applyAlignment="1">
      <alignment horizontal="center" vertical="top"/>
    </xf>
    <xf numFmtId="3" fontId="1" fillId="0" borderId="6" xfId="0" applyNumberFormat="1" applyFont="1" applyFill="1" applyBorder="1" applyAlignment="1">
      <alignment horizontal="center" vertical="top"/>
    </xf>
    <xf numFmtId="3" fontId="1" fillId="0" borderId="7" xfId="0" applyNumberFormat="1" applyFont="1" applyFill="1" applyBorder="1" applyAlignment="1">
      <alignment horizontal="center" vertical="top"/>
    </xf>
    <xf numFmtId="0" fontId="1" fillId="0" borderId="0" xfId="0" applyFont="1" applyFill="1" applyAlignment="1">
      <alignment horizontal="left"/>
    </xf>
    <xf numFmtId="0" fontId="1" fillId="0" borderId="9"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1" fillId="0" borderId="4" xfId="0" applyNumberFormat="1" applyFont="1" applyFill="1" applyBorder="1" applyAlignment="1">
      <alignment horizontal="center"/>
    </xf>
    <xf numFmtId="49" fontId="1" fillId="0" borderId="9" xfId="0" applyNumberFormat="1" applyFont="1" applyFill="1" applyBorder="1" applyAlignment="1">
      <alignment horizontal="center" vertical="top"/>
    </xf>
    <xf numFmtId="0" fontId="1" fillId="0" borderId="4" xfId="0" applyFont="1" applyFill="1" applyBorder="1" applyAlignment="1">
      <alignment horizontal="center"/>
    </xf>
    <xf numFmtId="0" fontId="2" fillId="0" borderId="0" xfId="0" applyFont="1" applyFill="1" applyBorder="1" applyAlignment="1">
      <alignment horizontal="center" vertical="top"/>
    </xf>
    <xf numFmtId="49" fontId="1" fillId="2" borderId="9" xfId="0" applyNumberFormat="1" applyFont="1" applyFill="1" applyBorder="1" applyAlignment="1">
      <alignment horizontal="center" vertical="top"/>
    </xf>
    <xf numFmtId="0" fontId="1" fillId="2" borderId="9" xfId="0" applyNumberFormat="1" applyFont="1" applyFill="1" applyBorder="1" applyAlignment="1">
      <alignment horizontal="center" vertical="top"/>
    </xf>
    <xf numFmtId="0" fontId="5" fillId="2" borderId="9" xfId="0" applyNumberFormat="1" applyFont="1" applyFill="1" applyBorder="1" applyAlignment="1">
      <alignment horizontal="center" vertical="top"/>
    </xf>
    <xf numFmtId="165" fontId="5" fillId="2" borderId="6" xfId="0" applyNumberFormat="1" applyFont="1" applyFill="1" applyBorder="1" applyAlignment="1">
      <alignment horizontal="center" vertical="top"/>
    </xf>
    <xf numFmtId="165" fontId="5" fillId="2" borderId="7" xfId="0" applyNumberFormat="1" applyFont="1" applyFill="1" applyBorder="1" applyAlignment="1">
      <alignment horizontal="center" vertical="top"/>
    </xf>
    <xf numFmtId="49" fontId="5" fillId="2" borderId="9" xfId="0" applyNumberFormat="1" applyFont="1" applyFill="1" applyBorder="1" applyAlignment="1">
      <alignment horizontal="center" vertical="top"/>
    </xf>
    <xf numFmtId="49" fontId="4" fillId="0" borderId="6"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0" fontId="1" fillId="3" borderId="9" xfId="0" applyFont="1" applyFill="1" applyBorder="1" applyAlignment="1">
      <alignment horizontal="center" vertical="top"/>
    </xf>
    <xf numFmtId="0" fontId="13" fillId="0" borderId="9" xfId="1" applyNumberFormat="1" applyFont="1" applyFill="1" applyBorder="1" applyAlignment="1">
      <alignment horizontal="center" vertical="top"/>
    </xf>
    <xf numFmtId="0" fontId="9" fillId="3" borderId="9" xfId="0" applyFont="1" applyFill="1" applyBorder="1" applyAlignment="1">
      <alignment horizontal="left" vertical="top"/>
    </xf>
    <xf numFmtId="49" fontId="10" fillId="0" borderId="9" xfId="0" applyNumberFormat="1" applyFont="1" applyFill="1" applyBorder="1" applyAlignment="1">
      <alignment horizontal="center" vertical="top"/>
    </xf>
    <xf numFmtId="0" fontId="10" fillId="0" borderId="9" xfId="0" applyNumberFormat="1" applyFont="1" applyFill="1" applyBorder="1" applyAlignment="1">
      <alignment horizontal="left" vertical="top" indent="1"/>
    </xf>
    <xf numFmtId="0" fontId="10" fillId="0" borderId="9" xfId="0" applyFont="1" applyFill="1" applyBorder="1" applyAlignment="1">
      <alignment horizontal="left" vertical="top" wrapText="1"/>
    </xf>
    <xf numFmtId="0" fontId="9" fillId="2" borderId="9" xfId="0" applyFont="1" applyFill="1" applyBorder="1" applyAlignment="1">
      <alignment horizontal="left" vertical="top"/>
    </xf>
    <xf numFmtId="0" fontId="2" fillId="3" borderId="9" xfId="0" applyFont="1" applyFill="1" applyBorder="1" applyAlignment="1">
      <alignment horizontal="center" vertical="top"/>
    </xf>
    <xf numFmtId="0" fontId="2" fillId="3" borderId="9" xfId="0" applyFont="1" applyFill="1" applyBorder="1" applyAlignment="1">
      <alignment horizontal="center" textRotation="90" wrapText="1"/>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vertical="center" wrapText="1"/>
    </xf>
    <xf numFmtId="0" fontId="9" fillId="3" borderId="9" xfId="0" applyFont="1" applyFill="1" applyBorder="1" applyAlignment="1">
      <alignment horizontal="center" vertical="center" wrapText="1"/>
    </xf>
    <xf numFmtId="0" fontId="9" fillId="3" borderId="9" xfId="2" applyFont="1" applyFill="1" applyBorder="1" applyAlignment="1">
      <alignment horizontal="center" vertical="center" wrapText="1"/>
    </xf>
    <xf numFmtId="165" fontId="1" fillId="2" borderId="6" xfId="0" applyNumberFormat="1" applyFont="1" applyFill="1" applyBorder="1" applyAlignment="1">
      <alignment horizontal="center" vertical="top"/>
    </xf>
    <xf numFmtId="165" fontId="1" fillId="2" borderId="7" xfId="0" applyNumberFormat="1" applyFont="1" applyFill="1" applyBorder="1" applyAlignment="1">
      <alignment horizontal="center" vertical="top"/>
    </xf>
    <xf numFmtId="165" fontId="1" fillId="0" borderId="6" xfId="0" applyNumberFormat="1" applyFont="1" applyFill="1" applyBorder="1" applyAlignment="1">
      <alignment horizontal="center" vertical="top"/>
    </xf>
    <xf numFmtId="165" fontId="1" fillId="0" borderId="7" xfId="0" applyNumberFormat="1" applyFont="1" applyFill="1" applyBorder="1" applyAlignment="1">
      <alignment horizontal="center" vertical="top"/>
    </xf>
    <xf numFmtId="165" fontId="5" fillId="3" borderId="6" xfId="0" applyNumberFormat="1" applyFont="1" applyFill="1" applyBorder="1" applyAlignment="1">
      <alignment horizontal="center" vertical="top"/>
    </xf>
    <xf numFmtId="165" fontId="5" fillId="3" borderId="7" xfId="0" applyNumberFormat="1" applyFont="1" applyFill="1" applyBorder="1" applyAlignment="1">
      <alignment horizontal="center" vertical="top"/>
    </xf>
    <xf numFmtId="165" fontId="10" fillId="0" borderId="9" xfId="0" applyNumberFormat="1" applyFont="1" applyFill="1" applyBorder="1" applyAlignment="1">
      <alignment horizontal="center" vertical="top"/>
    </xf>
    <xf numFmtId="165" fontId="9" fillId="2" borderId="9" xfId="0" applyNumberFormat="1" applyFont="1" applyFill="1" applyBorder="1"/>
    <xf numFmtId="165" fontId="10" fillId="0" borderId="9" xfId="0" applyNumberFormat="1" applyFont="1" applyBorder="1"/>
    <xf numFmtId="165" fontId="10" fillId="0" borderId="9" xfId="0" applyNumberFormat="1" applyFont="1" applyFill="1" applyBorder="1"/>
    <xf numFmtId="0" fontId="11" fillId="0" borderId="0" xfId="0" applyFont="1" applyFill="1" applyBorder="1" applyAlignment="1">
      <alignment horizontal="left" vertical="top" wrapText="1"/>
    </xf>
    <xf numFmtId="165" fontId="5" fillId="3" borderId="9" xfId="0" applyNumberFormat="1" applyFont="1" applyFill="1" applyBorder="1" applyAlignment="1">
      <alignment horizontal="center" vertical="top"/>
    </xf>
    <xf numFmtId="0" fontId="4" fillId="0" borderId="8"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0" fontId="1" fillId="3" borderId="9" xfId="0" applyFont="1" applyFill="1" applyBorder="1" applyAlignment="1">
      <alignment horizontal="center" vertical="center" wrapText="1"/>
    </xf>
    <xf numFmtId="0" fontId="1" fillId="0" borderId="9" xfId="0" applyFont="1" applyFill="1" applyBorder="1" applyAlignment="1">
      <alignment horizontal="left" vertical="top" wrapText="1"/>
    </xf>
    <xf numFmtId="165" fontId="1" fillId="0" borderId="9" xfId="0" applyNumberFormat="1" applyFont="1" applyFill="1" applyBorder="1" applyAlignment="1">
      <alignment horizontal="center" vertical="top"/>
    </xf>
    <xf numFmtId="0" fontId="1" fillId="2" borderId="9" xfId="0" applyFont="1" applyFill="1" applyBorder="1" applyAlignment="1">
      <alignment horizontal="left" vertical="top" wrapText="1"/>
    </xf>
    <xf numFmtId="165" fontId="1" fillId="2" borderId="9" xfId="0" applyNumberFormat="1" applyFont="1" applyFill="1" applyBorder="1" applyAlignment="1">
      <alignment horizontal="center" vertical="top"/>
    </xf>
    <xf numFmtId="0" fontId="1" fillId="0" borderId="9" xfId="0" applyFont="1" applyFill="1" applyBorder="1" applyAlignment="1">
      <alignment horizontal="left" vertical="center" wrapText="1"/>
    </xf>
    <xf numFmtId="165" fontId="1" fillId="0" borderId="9" xfId="0" applyNumberFormat="1" applyFont="1" applyFill="1" applyBorder="1" applyAlignment="1">
      <alignment horizontal="center" vertical="center"/>
    </xf>
    <xf numFmtId="3" fontId="1" fillId="2" borderId="9" xfId="0" applyNumberFormat="1" applyFont="1" applyFill="1" applyBorder="1" applyAlignment="1">
      <alignment horizontal="center" vertical="top"/>
    </xf>
    <xf numFmtId="3" fontId="1" fillId="0" borderId="9" xfId="0" applyNumberFormat="1" applyFont="1" applyFill="1" applyBorder="1" applyAlignment="1">
      <alignment horizontal="center" vertical="top"/>
    </xf>
    <xf numFmtId="0" fontId="1" fillId="0" borderId="9" xfId="0" applyFont="1" applyFill="1" applyBorder="1" applyAlignment="1">
      <alignment horizontal="left" vertical="top"/>
    </xf>
    <xf numFmtId="0" fontId="5" fillId="2" borderId="9" xfId="0" applyFont="1" applyFill="1" applyBorder="1" applyAlignment="1">
      <alignment horizontal="left" vertical="top" wrapText="1"/>
    </xf>
    <xf numFmtId="165" fontId="5" fillId="2" borderId="9" xfId="0" applyNumberFormat="1" applyFont="1" applyFill="1" applyBorder="1" applyAlignment="1">
      <alignment horizontal="center" vertical="top"/>
    </xf>
    <xf numFmtId="0" fontId="5" fillId="3" borderId="9" xfId="0" applyFont="1" applyFill="1" applyBorder="1" applyAlignment="1">
      <alignment horizontal="left" vertical="top" wrapText="1"/>
    </xf>
    <xf numFmtId="49" fontId="5" fillId="3" borderId="9" xfId="0" applyNumberFormat="1" applyFont="1" applyFill="1" applyBorder="1" applyAlignment="1">
      <alignment horizontal="center" vertical="center"/>
    </xf>
    <xf numFmtId="0" fontId="5" fillId="3" borderId="9" xfId="0" applyFont="1" applyFill="1" applyBorder="1" applyAlignment="1">
      <alignment horizontal="left" vertical="center" wrapText="1"/>
    </xf>
    <xf numFmtId="0" fontId="1" fillId="3" borderId="9" xfId="0" applyNumberFormat="1" applyFont="1" applyFill="1" applyBorder="1" applyAlignment="1">
      <alignment horizontal="center" vertical="top"/>
    </xf>
    <xf numFmtId="165" fontId="5" fillId="3" borderId="9" xfId="0" applyNumberFormat="1" applyFont="1" applyFill="1" applyBorder="1" applyAlignment="1">
      <alignment horizontal="center" vertical="center"/>
    </xf>
    <xf numFmtId="49" fontId="1" fillId="3" borderId="9" xfId="0" applyNumberFormat="1" applyFont="1" applyFill="1" applyBorder="1" applyAlignment="1">
      <alignment horizontal="center" vertical="top"/>
    </xf>
    <xf numFmtId="0" fontId="1" fillId="3" borderId="9" xfId="0" applyFont="1" applyFill="1" applyBorder="1" applyAlignment="1">
      <alignment horizontal="left" vertical="top" wrapText="1"/>
    </xf>
    <xf numFmtId="165" fontId="1" fillId="3" borderId="9" xfId="0" applyNumberFormat="1" applyFont="1" applyFill="1" applyBorder="1" applyAlignment="1">
      <alignment horizontal="center" vertical="top"/>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8" xfId="0" applyFont="1" applyFill="1" applyBorder="1" applyAlignment="1">
      <alignment horizontal="center" vertical="top"/>
    </xf>
    <xf numFmtId="49" fontId="4" fillId="0" borderId="0" xfId="0" applyNumberFormat="1" applyFont="1" applyFill="1" applyBorder="1" applyAlignment="1">
      <alignment horizontal="center" vertical="center"/>
    </xf>
    <xf numFmtId="0" fontId="1" fillId="0" borderId="0" xfId="0" applyFont="1" applyFill="1" applyBorder="1"/>
    <xf numFmtId="0" fontId="1" fillId="0" borderId="0" xfId="0" applyFont="1" applyFill="1" applyAlignment="1"/>
    <xf numFmtId="0" fontId="4" fillId="0" borderId="9" xfId="0" applyFont="1" applyFill="1" applyBorder="1"/>
    <xf numFmtId="49" fontId="4" fillId="0" borderId="9" xfId="0" applyNumberFormat="1" applyFont="1" applyFill="1" applyBorder="1" applyAlignment="1">
      <alignment vertical="center"/>
    </xf>
    <xf numFmtId="0" fontId="1" fillId="0" borderId="9" xfId="0" applyFont="1" applyFill="1" applyBorder="1"/>
    <xf numFmtId="49" fontId="1" fillId="0" borderId="9" xfId="0" applyNumberFormat="1" applyFont="1" applyFill="1" applyBorder="1" applyAlignment="1">
      <alignment horizontal="center"/>
    </xf>
    <xf numFmtId="0" fontId="4" fillId="0" borderId="0" xfId="0" applyFont="1" applyFill="1" applyBorder="1" applyAlignment="1">
      <alignment horizontal="center" vertical="center"/>
    </xf>
    <xf numFmtId="0" fontId="4" fillId="0" borderId="4" xfId="0" applyFont="1" applyFill="1" applyBorder="1" applyAlignment="1">
      <alignment vertical="center" wrapText="1"/>
    </xf>
    <xf numFmtId="0" fontId="5" fillId="2" borderId="9" xfId="0" applyNumberFormat="1" applyFont="1" applyFill="1" applyBorder="1" applyAlignment="1">
      <alignment horizontal="right" vertical="top"/>
    </xf>
    <xf numFmtId="0" fontId="9" fillId="2" borderId="9" xfId="0" applyFont="1" applyFill="1" applyBorder="1" applyAlignment="1"/>
    <xf numFmtId="165" fontId="5" fillId="3" borderId="24" xfId="0" applyNumberFormat="1" applyFont="1" applyFill="1" applyBorder="1" applyAlignment="1">
      <alignment horizontal="center" vertical="top"/>
    </xf>
    <xf numFmtId="165" fontId="5" fillId="3" borderId="3" xfId="0" applyNumberFormat="1" applyFont="1" applyFill="1" applyBorder="1" applyAlignment="1">
      <alignment horizontal="center" vertical="top"/>
    </xf>
    <xf numFmtId="0" fontId="10" fillId="0" borderId="9" xfId="0" applyNumberFormat="1" applyFont="1" applyFill="1" applyBorder="1" applyAlignment="1">
      <alignment horizontal="center" vertical="top"/>
    </xf>
    <xf numFmtId="0" fontId="9" fillId="3" borderId="9" xfId="0" applyFont="1" applyFill="1" applyBorder="1" applyAlignment="1">
      <alignment horizontal="center" vertical="center"/>
    </xf>
    <xf numFmtId="0" fontId="9" fillId="3" borderId="9" xfId="0" applyFont="1" applyFill="1" applyBorder="1" applyAlignment="1">
      <alignment wrapText="1"/>
    </xf>
    <xf numFmtId="165" fontId="9" fillId="3" borderId="9" xfId="0" applyNumberFormat="1" applyFont="1" applyFill="1" applyBorder="1"/>
    <xf numFmtId="0" fontId="10" fillId="0" borderId="4" xfId="0" applyFont="1" applyFill="1" applyBorder="1" applyAlignment="1">
      <alignment horizontal="left"/>
    </xf>
    <xf numFmtId="0" fontId="10" fillId="3" borderId="9" xfId="0" applyFont="1" applyFill="1" applyBorder="1" applyAlignment="1">
      <alignment horizontal="center" vertical="center" wrapText="1"/>
    </xf>
    <xf numFmtId="0" fontId="10" fillId="0" borderId="9" xfId="0" applyFont="1" applyBorder="1" applyAlignment="1">
      <alignment vertical="center" wrapText="1"/>
    </xf>
    <xf numFmtId="0" fontId="14" fillId="0" borderId="9" xfId="0" applyFont="1" applyBorder="1" applyAlignment="1">
      <alignment vertical="center" wrapText="1"/>
    </xf>
    <xf numFmtId="0" fontId="10" fillId="0" borderId="9" xfId="0" applyFont="1" applyBorder="1" applyAlignment="1">
      <alignment horizontal="justify" vertical="center" wrapText="1"/>
    </xf>
    <xf numFmtId="0" fontId="14" fillId="0" borderId="9" xfId="0" applyFont="1" applyBorder="1" applyAlignment="1" applyProtection="1">
      <alignment vertical="center" wrapText="1"/>
      <protection locked="0"/>
    </xf>
    <xf numFmtId="0" fontId="14" fillId="0" borderId="9" xfId="0" applyFont="1" applyBorder="1" applyAlignment="1">
      <alignment horizontal="center" vertical="center" wrapText="1"/>
    </xf>
    <xf numFmtId="0" fontId="17" fillId="3" borderId="9"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9" xfId="0" applyFont="1" applyBorder="1" applyAlignment="1">
      <alignment vertical="center" wrapText="1"/>
    </xf>
    <xf numFmtId="3" fontId="16" fillId="0" borderId="9" xfId="0" applyNumberFormat="1" applyFont="1" applyBorder="1" applyAlignment="1">
      <alignment vertical="center" wrapText="1"/>
    </xf>
    <xf numFmtId="165" fontId="16" fillId="0" borderId="9" xfId="0" applyNumberFormat="1" applyFont="1" applyFill="1" applyBorder="1" applyAlignment="1">
      <alignment vertical="center" wrapText="1"/>
    </xf>
    <xf numFmtId="165" fontId="16" fillId="0" borderId="9" xfId="0" applyNumberFormat="1" applyFont="1" applyBorder="1" applyAlignment="1">
      <alignment vertical="center" wrapText="1"/>
    </xf>
    <xf numFmtId="0" fontId="17" fillId="3" borderId="9" xfId="0" applyFont="1" applyFill="1" applyBorder="1" applyAlignment="1">
      <alignment vertical="center" wrapText="1"/>
    </xf>
    <xf numFmtId="165" fontId="17" fillId="3" borderId="9" xfId="0" applyNumberFormat="1" applyFont="1" applyFill="1" applyBorder="1" applyAlignment="1">
      <alignment vertical="center" wrapText="1"/>
    </xf>
    <xf numFmtId="0" fontId="17" fillId="0" borderId="9" xfId="0" applyFont="1" applyFill="1" applyBorder="1" applyAlignment="1">
      <alignment horizontal="center" vertical="center" wrapText="1"/>
    </xf>
    <xf numFmtId="0" fontId="17" fillId="0" borderId="9" xfId="0" applyFont="1" applyFill="1" applyBorder="1" applyAlignment="1">
      <alignment vertical="center" wrapText="1"/>
    </xf>
    <xf numFmtId="0" fontId="17" fillId="0" borderId="25" xfId="0" applyFont="1" applyFill="1" applyBorder="1" applyAlignment="1">
      <alignment horizontal="center" vertical="center" wrapText="1"/>
    </xf>
    <xf numFmtId="0" fontId="16" fillId="0" borderId="9" xfId="0" quotePrefix="1" applyFont="1" applyBorder="1" applyAlignment="1">
      <alignment horizontal="center" vertical="center" wrapText="1"/>
    </xf>
    <xf numFmtId="0" fontId="9" fillId="2" borderId="9" xfId="0" applyFont="1" applyFill="1" applyBorder="1" applyAlignment="1">
      <alignment vertical="center" wrapText="1"/>
    </xf>
    <xf numFmtId="165" fontId="10" fillId="0" borderId="9" xfId="0" applyNumberFormat="1" applyFont="1" applyFill="1" applyBorder="1" applyAlignment="1">
      <alignment vertical="center" wrapText="1"/>
    </xf>
    <xf numFmtId="165" fontId="10" fillId="0" borderId="9" xfId="0" applyNumberFormat="1" applyFont="1" applyBorder="1" applyAlignment="1">
      <alignment vertical="center" wrapText="1"/>
    </xf>
    <xf numFmtId="0" fontId="10" fillId="0" borderId="9" xfId="0" applyFont="1" applyBorder="1" applyAlignment="1">
      <alignment horizontal="center"/>
    </xf>
    <xf numFmtId="0" fontId="9" fillId="3" borderId="9" xfId="0" applyFont="1" applyFill="1" applyBorder="1" applyAlignment="1">
      <alignment horizontal="center"/>
    </xf>
    <xf numFmtId="0" fontId="9" fillId="3" borderId="9" xfId="0" applyFont="1" applyFill="1" applyBorder="1"/>
    <xf numFmtId="0" fontId="10" fillId="2" borderId="9" xfId="0" applyFont="1" applyFill="1" applyBorder="1" applyAlignment="1">
      <alignment horizontal="center"/>
    </xf>
    <xf numFmtId="0" fontId="10" fillId="2" borderId="9" xfId="0" applyFont="1" applyFill="1" applyBorder="1" applyAlignment="1">
      <alignment wrapText="1"/>
    </xf>
    <xf numFmtId="165" fontId="10" fillId="2" borderId="9" xfId="0" applyNumberFormat="1" applyFont="1" applyFill="1" applyBorder="1"/>
    <xf numFmtId="0" fontId="9" fillId="0" borderId="9" xfId="0" applyFont="1" applyFill="1" applyBorder="1" applyAlignment="1">
      <alignment horizontal="center"/>
    </xf>
    <xf numFmtId="0" fontId="17" fillId="2" borderId="9" xfId="0" applyFont="1" applyFill="1" applyBorder="1" applyAlignment="1">
      <alignment horizontal="center" vertical="center" wrapText="1"/>
    </xf>
    <xf numFmtId="0" fontId="17" fillId="2" borderId="9" xfId="0" applyFont="1" applyFill="1" applyBorder="1" applyAlignment="1">
      <alignment vertical="center" wrapText="1"/>
    </xf>
    <xf numFmtId="165" fontId="17" fillId="2" borderId="9" xfId="0" applyNumberFormat="1" applyFont="1" applyFill="1" applyBorder="1" applyAlignment="1">
      <alignment vertical="center" wrapText="1"/>
    </xf>
    <xf numFmtId="0" fontId="16" fillId="0" borderId="9" xfId="0" applyFont="1" applyFill="1" applyBorder="1" applyAlignment="1">
      <alignment horizontal="center" vertical="center" wrapText="1"/>
    </xf>
    <xf numFmtId="0" fontId="16" fillId="0" borderId="9" xfId="0" applyFont="1" applyFill="1" applyBorder="1" applyAlignment="1">
      <alignment vertical="center" wrapText="1"/>
    </xf>
    <xf numFmtId="3" fontId="10" fillId="0" borderId="14" xfId="0" applyNumberFormat="1" applyFont="1" applyBorder="1" applyAlignment="1">
      <alignment vertical="center" wrapText="1"/>
    </xf>
    <xf numFmtId="3" fontId="10" fillId="0" borderId="14" xfId="0" applyNumberFormat="1" applyFont="1" applyFill="1" applyBorder="1" applyAlignment="1">
      <alignment vertical="center" wrapText="1"/>
    </xf>
    <xf numFmtId="164" fontId="10" fillId="0" borderId="9" xfId="0" applyNumberFormat="1" applyFont="1" applyBorder="1" applyAlignment="1">
      <alignment vertical="center" wrapText="1"/>
    </xf>
    <xf numFmtId="164" fontId="10" fillId="0" borderId="9" xfId="0" applyNumberFormat="1" applyFont="1" applyFill="1" applyBorder="1" applyAlignment="1">
      <alignment vertical="center" wrapText="1"/>
    </xf>
    <xf numFmtId="3" fontId="16" fillId="0" borderId="9" xfId="0" applyNumberFormat="1" applyFont="1" applyBorder="1" applyAlignment="1">
      <alignment horizontal="center" vertical="center" wrapText="1"/>
    </xf>
    <xf numFmtId="3" fontId="16" fillId="0" borderId="9" xfId="0" applyNumberFormat="1" applyFont="1" applyFill="1" applyBorder="1" applyAlignment="1">
      <alignment vertical="center" wrapText="1"/>
    </xf>
    <xf numFmtId="3" fontId="10" fillId="0" borderId="9" xfId="0" applyNumberFormat="1" applyFont="1" applyBorder="1" applyAlignment="1">
      <alignment vertical="center" wrapText="1"/>
    </xf>
    <xf numFmtId="0" fontId="9" fillId="3" borderId="9" xfId="0" applyFont="1" applyFill="1" applyBorder="1" applyAlignment="1">
      <alignment vertical="center" wrapText="1"/>
    </xf>
    <xf numFmtId="165" fontId="9" fillId="3" borderId="9" xfId="0" applyNumberFormat="1" applyFont="1" applyFill="1" applyBorder="1" applyAlignment="1">
      <alignment vertical="center" wrapText="1"/>
    </xf>
    <xf numFmtId="164" fontId="9" fillId="3" borderId="9" xfId="0" applyNumberFormat="1" applyFont="1" applyFill="1" applyBorder="1" applyAlignment="1">
      <alignment horizontal="center" vertical="center" wrapText="1"/>
    </xf>
    <xf numFmtId="4" fontId="9" fillId="3" borderId="9" xfId="0" applyNumberFormat="1" applyFont="1" applyFill="1" applyBorder="1" applyAlignment="1">
      <alignment horizontal="center" vertical="center" wrapText="1"/>
    </xf>
    <xf numFmtId="0" fontId="9" fillId="2" borderId="9" xfId="0" applyFont="1" applyFill="1" applyBorder="1" applyAlignment="1">
      <alignment horizontal="center" vertical="center" wrapText="1"/>
    </xf>
    <xf numFmtId="165" fontId="9" fillId="2" borderId="9" xfId="0" applyNumberFormat="1" applyFont="1" applyFill="1" applyBorder="1" applyAlignment="1">
      <alignment horizontal="center" vertical="center" wrapText="1"/>
    </xf>
    <xf numFmtId="165" fontId="10" fillId="0" borderId="9" xfId="0" applyNumberFormat="1" applyFont="1" applyBorder="1" applyAlignment="1">
      <alignment horizontal="center" vertical="center" wrapText="1"/>
    </xf>
    <xf numFmtId="165" fontId="10" fillId="0" borderId="9" xfId="0" applyNumberFormat="1"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9" xfId="0" applyFont="1" applyFill="1" applyBorder="1" applyAlignment="1">
      <alignment vertical="center" wrapText="1"/>
    </xf>
    <xf numFmtId="165" fontId="10" fillId="2" borderId="9"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9" xfId="0" applyFont="1" applyFill="1" applyBorder="1" applyAlignment="1">
      <alignment vertical="center" wrapText="1"/>
    </xf>
    <xf numFmtId="165" fontId="9" fillId="3" borderId="9" xfId="0" applyNumberFormat="1" applyFont="1" applyFill="1" applyBorder="1" applyAlignment="1">
      <alignment horizontal="center" vertical="center" wrapText="1"/>
    </xf>
    <xf numFmtId="165" fontId="9" fillId="2" borderId="9" xfId="0" applyNumberFormat="1" applyFont="1" applyFill="1" applyBorder="1" applyAlignment="1">
      <alignment vertical="center" wrapText="1"/>
    </xf>
    <xf numFmtId="0" fontId="10" fillId="0" borderId="14" xfId="0" applyFont="1" applyBorder="1" applyAlignment="1">
      <alignment horizontal="center"/>
    </xf>
    <xf numFmtId="0" fontId="10" fillId="0" borderId="14" xfId="0" applyFont="1" applyBorder="1" applyAlignment="1">
      <alignment wrapText="1"/>
    </xf>
    <xf numFmtId="9" fontId="10" fillId="0" borderId="9" xfId="0" applyNumberFormat="1" applyFont="1" applyFill="1" applyBorder="1" applyAlignment="1">
      <alignment horizontal="center" vertical="center" wrapText="1"/>
    </xf>
    <xf numFmtId="14" fontId="10" fillId="0" borderId="9" xfId="0" applyNumberFormat="1" applyFont="1" applyFill="1" applyBorder="1" applyAlignment="1">
      <alignment horizontal="center" vertical="center" wrapText="1"/>
    </xf>
    <xf numFmtId="165" fontId="10" fillId="2" borderId="9" xfId="0" applyNumberFormat="1" applyFont="1" applyFill="1" applyBorder="1" applyAlignment="1">
      <alignment vertical="center" wrapText="1"/>
    </xf>
    <xf numFmtId="3" fontId="10" fillId="0" borderId="9" xfId="0" applyNumberFormat="1" applyFont="1" applyFill="1" applyBorder="1" applyAlignment="1">
      <alignment vertical="center" wrapText="1"/>
    </xf>
    <xf numFmtId="0" fontId="10" fillId="0" borderId="14" xfId="0" applyFont="1" applyBorder="1" applyAlignment="1">
      <alignment horizontal="justify" vertical="center" wrapText="1"/>
    </xf>
    <xf numFmtId="0" fontId="10" fillId="0" borderId="9" xfId="0" applyFont="1" applyBorder="1" applyAlignment="1">
      <alignment horizontal="justify" vertical="center"/>
    </xf>
    <xf numFmtId="0" fontId="24" fillId="3" borderId="9" xfId="0" applyFont="1" applyFill="1" applyBorder="1" applyAlignment="1">
      <alignment horizontal="center" vertical="center" wrapText="1"/>
    </xf>
    <xf numFmtId="0" fontId="0" fillId="3" borderId="9" xfId="0" applyFont="1" applyFill="1" applyBorder="1" applyAlignment="1">
      <alignment horizontal="center"/>
    </xf>
    <xf numFmtId="0" fontId="9" fillId="2" borderId="9" xfId="0" applyFont="1" applyFill="1" applyBorder="1" applyAlignment="1">
      <alignment horizontal="center"/>
    </xf>
    <xf numFmtId="0" fontId="9" fillId="2" borderId="9" xfId="0" applyFont="1" applyFill="1" applyBorder="1" applyAlignment="1">
      <alignment horizontal="justify" vertical="center" wrapText="1"/>
    </xf>
    <xf numFmtId="3" fontId="9" fillId="2" borderId="9" xfId="0" applyNumberFormat="1" applyFont="1" applyFill="1" applyBorder="1" applyAlignment="1">
      <alignment vertical="center" wrapText="1"/>
    </xf>
    <xf numFmtId="0" fontId="9" fillId="3" borderId="9" xfId="0" applyFont="1" applyFill="1" applyBorder="1" applyAlignment="1">
      <alignment horizontal="justify" vertical="center" wrapText="1"/>
    </xf>
    <xf numFmtId="14" fontId="9" fillId="3" borderId="9" xfId="0" applyNumberFormat="1" applyFont="1" applyFill="1" applyBorder="1" applyAlignment="1">
      <alignment horizontal="center" vertical="center" wrapText="1"/>
    </xf>
    <xf numFmtId="0" fontId="10" fillId="0" borderId="9" xfId="0" applyNumberFormat="1" applyFont="1" applyBorder="1" applyAlignment="1">
      <alignment horizontal="center" vertical="center" wrapText="1"/>
    </xf>
    <xf numFmtId="0" fontId="10" fillId="0" borderId="9" xfId="0" applyNumberFormat="1" applyFont="1" applyFill="1" applyBorder="1" applyAlignment="1">
      <alignment horizontal="center" vertical="center" wrapText="1"/>
    </xf>
    <xf numFmtId="0" fontId="25" fillId="0" borderId="9" xfId="0" applyFont="1" applyBorder="1" applyAlignment="1">
      <alignment vertical="center" wrapText="1"/>
    </xf>
    <xf numFmtId="0" fontId="10" fillId="0" borderId="9" xfId="0" applyFont="1" applyBorder="1" applyAlignment="1">
      <alignment horizontal="center" wrapText="1"/>
    </xf>
    <xf numFmtId="0" fontId="10" fillId="3" borderId="9" xfId="0" applyFont="1" applyFill="1" applyBorder="1" applyAlignment="1">
      <alignment vertical="center" wrapText="1"/>
    </xf>
    <xf numFmtId="165" fontId="10" fillId="3" borderId="9" xfId="0" applyNumberFormat="1" applyFont="1" applyFill="1" applyBorder="1" applyAlignment="1">
      <alignment vertical="center" wrapText="1"/>
    </xf>
    <xf numFmtId="3" fontId="10" fillId="2" borderId="9" xfId="0" applyNumberFormat="1" applyFont="1" applyFill="1" applyBorder="1" applyAlignment="1">
      <alignment vertical="center" wrapText="1"/>
    </xf>
    <xf numFmtId="1" fontId="10" fillId="0" borderId="18" xfId="2" applyNumberFormat="1" applyFont="1" applyBorder="1" applyAlignment="1">
      <alignment horizontal="center" vertical="top" wrapText="1"/>
    </xf>
    <xf numFmtId="0" fontId="10" fillId="0" borderId="18" xfId="2" applyFont="1" applyBorder="1" applyAlignment="1">
      <alignment horizontal="left" vertical="top" wrapText="1"/>
    </xf>
    <xf numFmtId="3" fontId="10" fillId="0" borderId="18" xfId="2" applyNumberFormat="1" applyFont="1" applyFill="1" applyBorder="1" applyAlignment="1">
      <alignment horizontal="right" vertical="top" wrapText="1"/>
    </xf>
    <xf numFmtId="1" fontId="9" fillId="5" borderId="9" xfId="2" applyNumberFormat="1" applyFont="1" applyFill="1" applyBorder="1" applyAlignment="1">
      <alignment horizontal="center" vertical="top" wrapText="1"/>
    </xf>
    <xf numFmtId="0" fontId="9" fillId="5" borderId="9" xfId="2" applyFont="1" applyFill="1" applyBorder="1" applyAlignment="1">
      <alignment horizontal="left" vertical="top" wrapText="1"/>
    </xf>
    <xf numFmtId="1" fontId="10" fillId="4" borderId="9" xfId="2" applyNumberFormat="1" applyFont="1" applyFill="1" applyBorder="1" applyAlignment="1">
      <alignment horizontal="center" vertical="top" wrapText="1"/>
    </xf>
    <xf numFmtId="0" fontId="10" fillId="4" borderId="9" xfId="2" applyFont="1" applyFill="1" applyBorder="1" applyAlignment="1">
      <alignment horizontal="left" vertical="top" wrapText="1"/>
    </xf>
    <xf numFmtId="1" fontId="10" fillId="3" borderId="9" xfId="2" applyNumberFormat="1" applyFont="1" applyFill="1" applyBorder="1" applyAlignment="1">
      <alignment horizontal="center" vertical="top" wrapText="1"/>
    </xf>
    <xf numFmtId="0" fontId="10" fillId="3" borderId="9" xfId="2" applyFont="1" applyFill="1" applyBorder="1" applyAlignment="1">
      <alignment horizontal="left" vertical="top" wrapText="1"/>
    </xf>
    <xf numFmtId="1" fontId="10" fillId="2" borderId="9" xfId="2" applyNumberFormat="1" applyFont="1" applyFill="1" applyBorder="1" applyAlignment="1">
      <alignment horizontal="center" vertical="top" wrapText="1"/>
    </xf>
    <xf numFmtId="0" fontId="10" fillId="2" borderId="9" xfId="2" applyFont="1" applyFill="1" applyBorder="1" applyAlignment="1">
      <alignment horizontal="left" vertical="top" wrapText="1"/>
    </xf>
    <xf numFmtId="1" fontId="10" fillId="0" borderId="9" xfId="2" applyNumberFormat="1" applyFont="1" applyBorder="1" applyAlignment="1">
      <alignment horizontal="center" vertical="top" wrapText="1"/>
    </xf>
    <xf numFmtId="0" fontId="10" fillId="0" borderId="9" xfId="2" applyFont="1" applyBorder="1" applyAlignment="1">
      <alignment horizontal="left" vertical="top" wrapText="1"/>
    </xf>
    <xf numFmtId="165" fontId="9" fillId="5" borderId="9" xfId="2" applyNumberFormat="1" applyFont="1" applyFill="1" applyBorder="1" applyAlignment="1">
      <alignment horizontal="right" vertical="top" wrapText="1"/>
    </xf>
    <xf numFmtId="165" fontId="10" fillId="4" borderId="9" xfId="2" applyNumberFormat="1" applyFont="1" applyFill="1" applyBorder="1" applyAlignment="1">
      <alignment horizontal="right" vertical="top" wrapText="1"/>
    </xf>
    <xf numFmtId="165" fontId="10" fillId="3" borderId="9" xfId="2" applyNumberFormat="1" applyFont="1" applyFill="1" applyBorder="1" applyAlignment="1">
      <alignment horizontal="right" vertical="top" wrapText="1"/>
    </xf>
    <xf numFmtId="165" fontId="10" fillId="2" borderId="9" xfId="2" applyNumberFormat="1" applyFont="1" applyFill="1" applyBorder="1" applyAlignment="1">
      <alignment horizontal="right" vertical="top" wrapText="1"/>
    </xf>
    <xf numFmtId="165" fontId="10" fillId="0" borderId="9" xfId="2" applyNumberFormat="1" applyFont="1" applyFill="1" applyBorder="1" applyAlignment="1">
      <alignment horizontal="right" vertical="top" wrapText="1"/>
    </xf>
    <xf numFmtId="165" fontId="9" fillId="4" borderId="19" xfId="2" applyNumberFormat="1" applyFont="1" applyFill="1" applyBorder="1" applyAlignment="1">
      <alignment horizontal="right" vertical="top" wrapText="1"/>
    </xf>
    <xf numFmtId="165" fontId="10" fillId="3" borderId="19" xfId="2" applyNumberFormat="1" applyFont="1" applyFill="1" applyBorder="1" applyAlignment="1">
      <alignment horizontal="right" vertical="top" wrapText="1"/>
    </xf>
    <xf numFmtId="165" fontId="10" fillId="0" borderId="19" xfId="2" applyNumberFormat="1" applyFont="1" applyBorder="1" applyAlignment="1">
      <alignment horizontal="right" vertical="top" wrapText="1"/>
    </xf>
    <xf numFmtId="165" fontId="10" fillId="0" borderId="19" xfId="2" applyNumberFormat="1" applyFont="1" applyFill="1" applyBorder="1" applyAlignment="1">
      <alignment horizontal="right" vertical="top" wrapText="1"/>
    </xf>
    <xf numFmtId="165" fontId="10" fillId="2" borderId="19" xfId="2" applyNumberFormat="1" applyFont="1" applyFill="1" applyBorder="1" applyAlignment="1">
      <alignment horizontal="right" vertical="top" wrapText="1"/>
    </xf>
    <xf numFmtId="3" fontId="10" fillId="0" borderId="17" xfId="0" applyNumberFormat="1" applyFont="1" applyBorder="1" applyAlignment="1">
      <alignment horizontal="center" vertical="center" wrapText="1"/>
    </xf>
    <xf numFmtId="0" fontId="1" fillId="0" borderId="4" xfId="0" applyFont="1" applyFill="1" applyBorder="1" applyAlignment="1">
      <alignment horizontal="left" vertical="center" wrapText="1"/>
    </xf>
    <xf numFmtId="0" fontId="1" fillId="0" borderId="0" xfId="0" applyFont="1" applyFill="1" applyAlignment="1">
      <alignment horizontal="left"/>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5" fillId="0" borderId="9" xfId="0" applyNumberFormat="1" applyFont="1" applyFill="1" applyBorder="1" applyAlignment="1">
      <alignment horizontal="center" vertical="top"/>
    </xf>
    <xf numFmtId="0" fontId="4" fillId="0" borderId="9" xfId="0" applyFont="1" applyFill="1" applyBorder="1" applyAlignment="1">
      <alignment horizontal="center" vertical="center"/>
    </xf>
    <xf numFmtId="0" fontId="4" fillId="0" borderId="9"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0" fontId="7" fillId="0" borderId="0" xfId="0" applyFont="1" applyFill="1" applyAlignment="1">
      <alignment horizontal="center" wrapText="1"/>
    </xf>
    <xf numFmtId="0" fontId="26" fillId="0" borderId="0" xfId="0" applyFont="1" applyFill="1" applyAlignment="1">
      <alignment horizontal="center"/>
    </xf>
    <xf numFmtId="0" fontId="1" fillId="0" borderId="0" xfId="0" applyFont="1" applyFill="1" applyAlignment="1">
      <alignment horizontal="center"/>
    </xf>
    <xf numFmtId="0" fontId="5" fillId="0" borderId="4" xfId="0" applyFont="1" applyFill="1" applyBorder="1" applyAlignment="1">
      <alignment horizontal="center"/>
    </xf>
    <xf numFmtId="0" fontId="1" fillId="0" borderId="4" xfId="0" applyFont="1" applyFill="1" applyBorder="1" applyAlignment="1">
      <alignment horizontal="center"/>
    </xf>
    <xf numFmtId="0" fontId="2" fillId="0" borderId="0" xfId="0" applyFont="1" applyFill="1" applyBorder="1" applyAlignment="1">
      <alignment horizontal="center" vertical="top"/>
    </xf>
    <xf numFmtId="0" fontId="1" fillId="0" borderId="9" xfId="0" applyNumberFormat="1" applyFont="1" applyFill="1" applyBorder="1" applyAlignment="1">
      <alignment horizontal="center" vertical="top"/>
    </xf>
    <xf numFmtId="0" fontId="1" fillId="0" borderId="4" xfId="0" applyNumberFormat="1" applyFont="1" applyFill="1" applyBorder="1" applyAlignment="1">
      <alignment horizontal="center"/>
    </xf>
    <xf numFmtId="0" fontId="2" fillId="0" borderId="0" xfId="0" applyNumberFormat="1" applyFont="1" applyFill="1" applyBorder="1" applyAlignment="1">
      <alignment horizontal="center" vertical="top"/>
    </xf>
    <xf numFmtId="0" fontId="2" fillId="0" borderId="1" xfId="0" applyFont="1" applyFill="1" applyBorder="1" applyAlignment="1">
      <alignment horizontal="center" vertical="top"/>
    </xf>
    <xf numFmtId="0" fontId="1" fillId="2" borderId="9" xfId="0" applyFont="1" applyFill="1" applyBorder="1" applyAlignment="1">
      <alignment horizontal="left" vertical="top" wrapText="1"/>
    </xf>
    <xf numFmtId="0" fontId="1" fillId="3" borderId="9" xfId="0" applyFont="1" applyFill="1" applyBorder="1" applyAlignment="1">
      <alignment horizontal="center" vertical="top"/>
    </xf>
    <xf numFmtId="0" fontId="5" fillId="3" borderId="9" xfId="0" applyFont="1" applyFill="1" applyBorder="1" applyAlignment="1">
      <alignment horizontal="center" vertical="top" wrapText="1"/>
    </xf>
    <xf numFmtId="0" fontId="1" fillId="0" borderId="9"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3" borderId="9" xfId="0" applyFont="1" applyFill="1" applyBorder="1" applyAlignment="1">
      <alignment horizontal="left" vertical="top" wrapText="1"/>
    </xf>
    <xf numFmtId="49" fontId="4" fillId="0" borderId="9" xfId="0" applyNumberFormat="1" applyFont="1" applyFill="1" applyBorder="1" applyAlignment="1">
      <alignment horizontal="center" vertical="center"/>
    </xf>
    <xf numFmtId="49" fontId="9" fillId="2" borderId="9" xfId="0" applyNumberFormat="1" applyFont="1" applyFill="1" applyBorder="1" applyAlignment="1">
      <alignment horizontal="center" vertical="top"/>
    </xf>
    <xf numFmtId="0" fontId="9" fillId="2" borderId="9" xfId="0" applyNumberFormat="1" applyFont="1" applyFill="1" applyBorder="1" applyAlignment="1">
      <alignment horizontal="center" vertical="top"/>
    </xf>
    <xf numFmtId="165" fontId="9" fillId="2" borderId="9" xfId="0" applyNumberFormat="1" applyFont="1" applyFill="1" applyBorder="1" applyAlignment="1">
      <alignment horizontal="center" vertical="top"/>
    </xf>
    <xf numFmtId="165" fontId="10" fillId="0" borderId="9" xfId="0" applyNumberFormat="1" applyFont="1" applyFill="1" applyBorder="1" applyAlignment="1">
      <alignment horizontal="center" vertical="top"/>
    </xf>
    <xf numFmtId="0" fontId="2" fillId="3" borderId="9" xfId="0" applyFont="1" applyFill="1" applyBorder="1" applyAlignment="1">
      <alignment horizontal="center" textRotation="90" wrapText="1"/>
    </xf>
    <xf numFmtId="0" fontId="2" fillId="3" borderId="9" xfId="0" applyFont="1" applyFill="1" applyBorder="1" applyAlignment="1">
      <alignment horizontal="center" vertical="top"/>
    </xf>
    <xf numFmtId="165" fontId="9" fillId="3" borderId="9" xfId="0" applyNumberFormat="1" applyFont="1" applyFill="1" applyBorder="1" applyAlignment="1">
      <alignment horizontal="center" vertical="top"/>
    </xf>
    <xf numFmtId="49" fontId="9" fillId="3" borderId="9" xfId="0" applyNumberFormat="1" applyFont="1" applyFill="1" applyBorder="1" applyAlignment="1">
      <alignment horizontal="center" vertical="top"/>
    </xf>
    <xf numFmtId="0" fontId="9" fillId="3" borderId="9" xfId="0" applyNumberFormat="1" applyFont="1" applyFill="1" applyBorder="1" applyAlignment="1">
      <alignment horizontal="center" vertical="top"/>
    </xf>
    <xf numFmtId="0" fontId="4" fillId="0" borderId="4" xfId="0" applyFont="1" applyFill="1" applyBorder="1" applyAlignment="1">
      <alignment horizontal="left" vertical="center" wrapText="1"/>
    </xf>
    <xf numFmtId="0" fontId="1" fillId="3" borderId="9" xfId="0" applyFont="1" applyFill="1" applyBorder="1" applyAlignment="1">
      <alignment horizontal="center"/>
    </xf>
    <xf numFmtId="49" fontId="26" fillId="0" borderId="0" xfId="0" applyNumberFormat="1" applyFont="1" applyFill="1" applyBorder="1" applyAlignment="1">
      <alignment horizontal="center"/>
    </xf>
    <xf numFmtId="49" fontId="1" fillId="0" borderId="0" xfId="0" applyNumberFormat="1" applyFont="1" applyFill="1" applyBorder="1" applyAlignment="1">
      <alignment horizontal="center"/>
    </xf>
    <xf numFmtId="0" fontId="2" fillId="0" borderId="1" xfId="0" applyNumberFormat="1" applyFont="1" applyFill="1" applyBorder="1" applyAlignment="1">
      <alignment horizontal="center" vertical="top"/>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10"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xf>
    <xf numFmtId="49" fontId="5" fillId="0" borderId="9" xfId="0" applyNumberFormat="1" applyFont="1" applyFill="1" applyBorder="1" applyAlignment="1">
      <alignment horizontal="center" vertical="top"/>
    </xf>
    <xf numFmtId="0" fontId="5" fillId="2" borderId="6" xfId="0" applyFont="1" applyFill="1" applyBorder="1" applyAlignment="1">
      <alignment horizontal="left" vertical="top" wrapText="1"/>
    </xf>
    <xf numFmtId="0" fontId="5" fillId="2"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8" xfId="0" applyFont="1" applyFill="1" applyBorder="1" applyAlignment="1">
      <alignment horizontal="left" vertical="top" wrapText="1"/>
    </xf>
    <xf numFmtId="0" fontId="12"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wrapText="1"/>
    </xf>
    <xf numFmtId="0" fontId="14" fillId="0"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7" fillId="0" borderId="0" xfId="0" applyNumberFormat="1" applyFont="1" applyAlignment="1">
      <alignment horizontal="center" vertical="center"/>
    </xf>
    <xf numFmtId="0" fontId="5" fillId="0" borderId="0" xfId="0" applyFont="1" applyAlignment="1">
      <alignment horizontal="center" vertical="center"/>
    </xf>
    <xf numFmtId="0" fontId="10" fillId="2" borderId="9" xfId="0" applyFont="1" applyFill="1" applyBorder="1" applyAlignment="1">
      <alignment horizontal="center" vertical="center" wrapText="1"/>
    </xf>
    <xf numFmtId="0" fontId="10" fillId="0" borderId="9" xfId="0" applyFont="1" applyBorder="1" applyAlignment="1">
      <alignment vertical="center" wrapText="1"/>
    </xf>
    <xf numFmtId="0" fontId="14" fillId="0" borderId="9" xfId="0" applyFont="1" applyBorder="1" applyAlignment="1">
      <alignment vertical="center" wrapText="1"/>
    </xf>
    <xf numFmtId="0" fontId="15" fillId="0" borderId="0" xfId="0" applyNumberFormat="1" applyFont="1" applyAlignment="1">
      <alignment horizontal="center" vertical="top"/>
    </xf>
    <xf numFmtId="0" fontId="12" fillId="0" borderId="0" xfId="0" applyFont="1" applyAlignment="1">
      <alignment horizontal="center" vertical="top"/>
    </xf>
    <xf numFmtId="0" fontId="15" fillId="0" borderId="0" xfId="0" applyFont="1" applyAlignment="1">
      <alignment horizontal="center" vertical="top"/>
    </xf>
    <xf numFmtId="0" fontId="17" fillId="3" borderId="9" xfId="0" applyFont="1" applyFill="1" applyBorder="1" applyAlignment="1">
      <alignment horizontal="center" vertical="center" wrapText="1"/>
    </xf>
    <xf numFmtId="0" fontId="17" fillId="0" borderId="26"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0" fillId="0" borderId="17" xfId="0" applyFont="1" applyBorder="1" applyAlignment="1">
      <alignment horizontal="center"/>
    </xf>
    <xf numFmtId="0" fontId="10" fillId="0" borderId="15" xfId="0" applyFont="1" applyBorder="1" applyAlignment="1">
      <alignment horizontal="center"/>
    </xf>
    <xf numFmtId="0" fontId="17" fillId="3" borderId="9" xfId="0" applyFont="1" applyFill="1" applyBorder="1" applyAlignment="1">
      <alignment horizontal="left" vertical="center" wrapText="1"/>
    </xf>
    <xf numFmtId="0" fontId="16" fillId="0" borderId="9" xfId="0" applyFont="1" applyBorder="1" applyAlignment="1">
      <alignment horizontal="left" vertical="center" wrapText="1"/>
    </xf>
    <xf numFmtId="0" fontId="15" fillId="0" borderId="0" xfId="0" applyFont="1" applyAlignment="1">
      <alignment horizontal="center" vertical="center"/>
    </xf>
    <xf numFmtId="0" fontId="7" fillId="0" borderId="0" xfId="0" applyFont="1" applyAlignment="1">
      <alignment horizontal="center" vertical="center" wrapText="1"/>
    </xf>
    <xf numFmtId="0" fontId="9" fillId="2" borderId="9" xfId="0" applyFont="1" applyFill="1" applyBorder="1" applyAlignment="1">
      <alignment horizontal="center" vertical="center" wrapText="1"/>
    </xf>
    <xf numFmtId="165" fontId="9" fillId="2" borderId="9" xfId="0" applyNumberFormat="1" applyFont="1" applyFill="1" applyBorder="1" applyAlignment="1">
      <alignment vertical="center" wrapText="1"/>
    </xf>
    <xf numFmtId="0" fontId="9" fillId="3" borderId="9" xfId="0" applyFont="1" applyFill="1" applyBorder="1" applyAlignment="1">
      <alignment horizontal="center" vertical="center" wrapText="1"/>
    </xf>
    <xf numFmtId="0" fontId="9" fillId="3" borderId="9" xfId="0" applyFont="1" applyFill="1" applyBorder="1" applyAlignment="1">
      <alignment horizontal="center" wrapText="1"/>
    </xf>
    <xf numFmtId="165" fontId="9" fillId="2" borderId="11" xfId="0" applyNumberFormat="1" applyFont="1" applyFill="1" applyBorder="1" applyAlignment="1">
      <alignment horizontal="center" vertical="center" wrapText="1"/>
    </xf>
    <xf numFmtId="165" fontId="9" fillId="2" borderId="12" xfId="0" applyNumberFormat="1" applyFont="1" applyFill="1" applyBorder="1" applyAlignment="1">
      <alignment horizontal="center" vertical="center" wrapText="1"/>
    </xf>
    <xf numFmtId="165" fontId="9" fillId="2" borderId="13" xfId="0" applyNumberFormat="1" applyFont="1" applyFill="1" applyBorder="1" applyAlignment="1">
      <alignment horizontal="center" vertical="center" wrapText="1"/>
    </xf>
    <xf numFmtId="0" fontId="15" fillId="0" borderId="0" xfId="0" applyFont="1" applyAlignment="1">
      <alignment horizontal="center" vertical="top" wrapText="1"/>
    </xf>
    <xf numFmtId="165" fontId="10" fillId="0" borderId="9" xfId="0" applyNumberFormat="1" applyFont="1" applyFill="1" applyBorder="1" applyAlignment="1">
      <alignment horizontal="center" wrapText="1"/>
    </xf>
    <xf numFmtId="165" fontId="16" fillId="0" borderId="9" xfId="0" applyNumberFormat="1" applyFont="1" applyFill="1" applyBorder="1" applyAlignment="1">
      <alignment horizontal="center" vertical="center" wrapText="1"/>
    </xf>
    <xf numFmtId="2" fontId="15" fillId="0" borderId="0" xfId="0" applyNumberFormat="1" applyFont="1" applyAlignment="1">
      <alignment horizontal="center" vertical="top" wrapText="1"/>
    </xf>
    <xf numFmtId="164" fontId="9" fillId="2" borderId="9" xfId="0" applyNumberFormat="1" applyFont="1" applyFill="1" applyBorder="1" applyAlignment="1">
      <alignment vertical="center" wrapText="1"/>
    </xf>
    <xf numFmtId="165" fontId="10" fillId="0" borderId="11" xfId="0" applyNumberFormat="1" applyFont="1" applyBorder="1" applyAlignment="1">
      <alignment horizontal="center" vertical="center" wrapText="1"/>
    </xf>
    <xf numFmtId="165" fontId="10" fillId="0" borderId="12" xfId="0" applyNumberFormat="1" applyFont="1" applyBorder="1" applyAlignment="1">
      <alignment horizontal="center" vertical="center" wrapText="1"/>
    </xf>
    <xf numFmtId="165" fontId="10" fillId="0" borderId="13" xfId="0" applyNumberFormat="1" applyFont="1" applyBorder="1" applyAlignment="1">
      <alignment horizontal="center" vertical="center" wrapText="1"/>
    </xf>
    <xf numFmtId="165" fontId="16" fillId="0" borderId="11" xfId="0" applyNumberFormat="1" applyFont="1" applyBorder="1" applyAlignment="1">
      <alignment horizontal="center" vertical="center" wrapText="1"/>
    </xf>
    <xf numFmtId="165" fontId="16" fillId="0" borderId="12" xfId="0" applyNumberFormat="1" applyFont="1" applyBorder="1" applyAlignment="1">
      <alignment horizontal="center" vertical="center" wrapText="1"/>
    </xf>
    <xf numFmtId="165" fontId="16" fillId="0" borderId="13" xfId="0" applyNumberFormat="1" applyFont="1" applyBorder="1" applyAlignment="1">
      <alignment horizontal="center" vertical="center" wrapText="1"/>
    </xf>
    <xf numFmtId="0" fontId="10" fillId="0" borderId="6" xfId="0" applyFont="1" applyFill="1" applyBorder="1" applyAlignment="1">
      <alignment vertical="center"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165" fontId="9" fillId="0" borderId="17" xfId="0" applyNumberFormat="1" applyFont="1" applyFill="1" applyBorder="1" applyAlignment="1">
      <alignment horizontal="center" vertical="center" wrapText="1"/>
    </xf>
    <xf numFmtId="165" fontId="9" fillId="0" borderId="21" xfId="0" applyNumberFormat="1" applyFont="1" applyFill="1" applyBorder="1" applyAlignment="1">
      <alignment horizontal="center" vertical="center" wrapText="1"/>
    </xf>
    <xf numFmtId="165" fontId="9" fillId="0" borderId="15" xfId="0" applyNumberFormat="1" applyFont="1" applyFill="1" applyBorder="1" applyAlignment="1">
      <alignment horizontal="center" vertical="center" wrapText="1"/>
    </xf>
    <xf numFmtId="164" fontId="9" fillId="3" borderId="9" xfId="0" applyNumberFormat="1" applyFont="1" applyFill="1" applyBorder="1" applyAlignment="1">
      <alignment horizontal="center" vertical="center" wrapText="1"/>
    </xf>
    <xf numFmtId="165" fontId="10" fillId="0" borderId="17" xfId="0" applyNumberFormat="1" applyFont="1" applyFill="1" applyBorder="1" applyAlignment="1">
      <alignment horizontal="center" vertical="center" wrapText="1"/>
    </xf>
    <xf numFmtId="165" fontId="10" fillId="0" borderId="21" xfId="0" applyNumberFormat="1" applyFont="1" applyFill="1" applyBorder="1" applyAlignment="1">
      <alignment horizontal="center" vertical="center" wrapText="1"/>
    </xf>
    <xf numFmtId="165" fontId="10" fillId="0" borderId="15" xfId="0" applyNumberFormat="1" applyFont="1" applyFill="1" applyBorder="1" applyAlignment="1">
      <alignment horizontal="center" vertical="center" wrapText="1"/>
    </xf>
    <xf numFmtId="165" fontId="10" fillId="0" borderId="6" xfId="0" applyNumberFormat="1" applyFont="1" applyBorder="1" applyAlignment="1">
      <alignment horizontal="center"/>
    </xf>
    <xf numFmtId="165" fontId="10" fillId="0" borderId="7" xfId="0" applyNumberFormat="1" applyFont="1" applyBorder="1" applyAlignment="1">
      <alignment horizontal="center"/>
    </xf>
    <xf numFmtId="165" fontId="10" fillId="0" borderId="8" xfId="0" applyNumberFormat="1" applyFont="1" applyBorder="1" applyAlignment="1">
      <alignment horizontal="center"/>
    </xf>
    <xf numFmtId="165" fontId="10" fillId="2" borderId="9" xfId="0" applyNumberFormat="1" applyFont="1" applyFill="1" applyBorder="1" applyAlignment="1">
      <alignment vertical="center" wrapText="1"/>
    </xf>
    <xf numFmtId="165" fontId="10" fillId="0" borderId="17" xfId="0" applyNumberFormat="1" applyFont="1" applyBorder="1" applyAlignment="1">
      <alignment horizontal="center" vertical="center" wrapText="1"/>
    </xf>
    <xf numFmtId="165" fontId="10" fillId="0" borderId="15" xfId="0" applyNumberFormat="1" applyFont="1" applyBorder="1" applyAlignment="1">
      <alignment horizontal="center" vertical="center" wrapText="1"/>
    </xf>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9" fillId="3" borderId="9" xfId="0" applyFont="1" applyFill="1" applyBorder="1" applyAlignment="1">
      <alignment horizontal="center"/>
    </xf>
    <xf numFmtId="0" fontId="10" fillId="0" borderId="14" xfId="0" applyFont="1" applyBorder="1" applyAlignment="1">
      <alignment horizontal="center"/>
    </xf>
    <xf numFmtId="0" fontId="5" fillId="0" borderId="0" xfId="0" applyFont="1" applyAlignment="1">
      <alignment horizontal="center" wrapText="1"/>
    </xf>
    <xf numFmtId="0" fontId="10" fillId="0" borderId="9" xfId="0" applyFont="1" applyBorder="1" applyAlignment="1">
      <alignment horizontal="justify" vertical="center" wrapText="1"/>
    </xf>
    <xf numFmtId="165" fontId="10" fillId="0" borderId="9" xfId="0" applyNumberFormat="1" applyFont="1" applyBorder="1" applyAlignment="1">
      <alignment horizontal="center" vertical="center" wrapText="1"/>
    </xf>
    <xf numFmtId="0" fontId="10" fillId="3" borderId="9" xfId="0" applyFont="1" applyFill="1" applyBorder="1" applyAlignment="1">
      <alignment horizontal="center" vertical="center" wrapText="1"/>
    </xf>
    <xf numFmtId="0" fontId="10" fillId="0" borderId="9" xfId="0" applyFont="1" applyBorder="1" applyAlignment="1">
      <alignment horizontal="center" wrapText="1"/>
    </xf>
    <xf numFmtId="0" fontId="7"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wrapText="1"/>
    </xf>
    <xf numFmtId="3" fontId="10" fillId="0" borderId="20" xfId="2" applyNumberFormat="1" applyFont="1" applyBorder="1" applyAlignment="1">
      <alignment horizontal="center" vertical="top" wrapText="1"/>
    </xf>
    <xf numFmtId="3" fontId="10" fillId="0" borderId="22" xfId="2" applyNumberFormat="1" applyFont="1" applyBorder="1" applyAlignment="1">
      <alignment horizontal="center" vertical="top" wrapText="1"/>
    </xf>
    <xf numFmtId="3" fontId="10" fillId="0" borderId="23" xfId="2" applyNumberFormat="1" applyFont="1" applyBorder="1" applyAlignment="1">
      <alignment horizontal="center" vertical="top" wrapText="1"/>
    </xf>
    <xf numFmtId="165" fontId="10" fillId="0" borderId="20" xfId="2" applyNumberFormat="1" applyFont="1" applyBorder="1" applyAlignment="1">
      <alignment horizontal="center" vertical="top" wrapText="1"/>
    </xf>
    <xf numFmtId="165" fontId="10" fillId="0" borderId="22" xfId="2" applyNumberFormat="1" applyFont="1" applyBorder="1" applyAlignment="1">
      <alignment horizontal="center" vertical="top" wrapText="1"/>
    </xf>
    <xf numFmtId="165" fontId="10" fillId="0" borderId="23" xfId="2" applyNumberFormat="1" applyFont="1" applyBorder="1" applyAlignment="1">
      <alignment horizontal="center" vertical="top" wrapText="1"/>
    </xf>
    <xf numFmtId="0" fontId="9" fillId="3" borderId="9" xfId="2" applyFont="1" applyFill="1" applyBorder="1" applyAlignment="1">
      <alignment horizontal="center" vertical="center" wrapText="1"/>
    </xf>
    <xf numFmtId="0" fontId="9" fillId="3" borderId="9" xfId="2" applyFont="1" applyFill="1" applyBorder="1" applyAlignment="1">
      <alignment horizontal="center" wrapText="1"/>
    </xf>
    <xf numFmtId="165" fontId="10" fillId="2" borderId="20" xfId="2" applyNumberFormat="1" applyFont="1" applyFill="1" applyBorder="1" applyAlignment="1">
      <alignment horizontal="center" vertical="top" wrapText="1"/>
    </xf>
    <xf numFmtId="165" fontId="10" fillId="2" borderId="22" xfId="2" applyNumberFormat="1" applyFont="1" applyFill="1" applyBorder="1" applyAlignment="1">
      <alignment horizontal="center" vertical="top" wrapText="1"/>
    </xf>
    <xf numFmtId="165" fontId="10" fillId="2" borderId="23" xfId="2" applyNumberFormat="1" applyFont="1" applyFill="1" applyBorder="1" applyAlignment="1">
      <alignment horizontal="center" vertical="top" wrapText="1"/>
    </xf>
    <xf numFmtId="165" fontId="10" fillId="0" borderId="21" xfId="0" applyNumberFormat="1" applyFont="1" applyBorder="1" applyAlignment="1">
      <alignment horizontal="center" vertical="center" wrapText="1"/>
    </xf>
    <xf numFmtId="3" fontId="10" fillId="2" borderId="9" xfId="0" applyNumberFormat="1" applyFont="1" applyFill="1" applyBorder="1" applyAlignment="1">
      <alignment vertical="center" wrapText="1"/>
    </xf>
    <xf numFmtId="0" fontId="9" fillId="0" borderId="0" xfId="0" applyFont="1" applyAlignment="1">
      <alignment horizontal="center"/>
    </xf>
  </cellXfs>
  <cellStyles count="3">
    <cellStyle name="Гиперссылка" xfId="1" builtinId="8"/>
    <cellStyle name="Обычный" xfId="0" builtinId="0"/>
    <cellStyle name="Обычный 49"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7;&#1072;&#1074;&#1077;&#1083;&#1100;&#1077;&#1074;&#1072;%20&#1053;.&#1070;/&#1056;&#1077;&#1075;&#1080;&#1086;&#1085;%20&#1060;&#1080;&#1085;&#1072;&#1085;&#1089;/&#1054;&#1090;&#1095;&#1105;&#1090;&#1085;&#1086;&#1089;&#1090;&#1100;/&#1041;&#1060;&#1054;/&#1041;&#1054;_2025/12/&#1041;&#1060;&#1054;_&#1040;/&#1041;&#1060;&#1054;_2025.12_&#1072;&#1085;&#1082;&#1077;&#1090;&#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ланс"/>
      <sheetName val="ОФР"/>
      <sheetName val="Капитал"/>
      <sheetName val="ОДДС"/>
      <sheetName val="1"/>
      <sheetName val="2"/>
      <sheetName val="3"/>
      <sheetName val="4"/>
      <sheetName val="5.1"/>
      <sheetName val="5.2"/>
      <sheetName val="5.3"/>
      <sheetName val="6.1"/>
      <sheetName val="6.2"/>
      <sheetName val="10.1"/>
      <sheetName val="10.2"/>
      <sheetName val="10.3"/>
      <sheetName val="12.1"/>
      <sheetName val="12.2"/>
      <sheetName val="19.1"/>
      <sheetName val="20.1"/>
      <sheetName val="20.2"/>
      <sheetName val="20.3"/>
      <sheetName val="24.1"/>
      <sheetName val="24.2"/>
      <sheetName val="26.1"/>
      <sheetName val="29.1"/>
      <sheetName val="30.2"/>
      <sheetName val="30.3"/>
      <sheetName val="32.1"/>
      <sheetName val="34.1"/>
      <sheetName val="40.1"/>
      <sheetName val="41.1"/>
      <sheetName val="42.1"/>
      <sheetName val="43.1"/>
      <sheetName val="45.1"/>
      <sheetName val="46.1"/>
      <sheetName val="46.2"/>
      <sheetName val="47.1"/>
      <sheetName val="47.2"/>
      <sheetName val="47.3"/>
      <sheetName val="48"/>
      <sheetName val="52.2"/>
      <sheetName val="52.6"/>
      <sheetName val="52.7"/>
      <sheetName val="52.8"/>
      <sheetName val="52.9"/>
      <sheetName val="56.2"/>
      <sheetName val="56.4"/>
      <sheetName val="58.1"/>
      <sheetName val="58.2"/>
      <sheetName val="58.3"/>
      <sheetName val="5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76"/>
  <sheetViews>
    <sheetView tabSelected="1" view="pageBreakPreview" topLeftCell="A12" zoomScaleNormal="100" zoomScaleSheetLayoutView="100" workbookViewId="0">
      <selection activeCell="D29" sqref="D29"/>
    </sheetView>
  </sheetViews>
  <sheetFormatPr defaultColWidth="0.85546875" defaultRowHeight="15" x14ac:dyDescent="0.25"/>
  <cols>
    <col min="1" max="1" width="7.85546875" style="29" customWidth="1"/>
    <col min="2" max="2" width="31.28515625" style="29" customWidth="1"/>
    <col min="3" max="3" width="8.85546875" style="29" customWidth="1"/>
    <col min="4" max="4" width="16" style="29" customWidth="1"/>
    <col min="5" max="5" width="16.42578125" style="29" customWidth="1"/>
    <col min="6" max="6" width="16" style="186" customWidth="1"/>
    <col min="7" max="16384" width="0.85546875" style="29"/>
  </cols>
  <sheetData>
    <row r="1" spans="1:6" ht="14.25" customHeight="1" x14ac:dyDescent="0.25">
      <c r="D1" s="382" t="s">
        <v>1135</v>
      </c>
      <c r="E1" s="382"/>
      <c r="F1" s="382"/>
    </row>
    <row r="2" spans="1:6" ht="135.75" customHeight="1" x14ac:dyDescent="0.25">
      <c r="D2" s="381" t="s">
        <v>1136</v>
      </c>
      <c r="E2" s="381"/>
      <c r="F2" s="381"/>
    </row>
    <row r="3" spans="1:6" s="3" customFormat="1" ht="18.75" customHeight="1" x14ac:dyDescent="0.2">
      <c r="B3" s="387" t="s">
        <v>1133</v>
      </c>
      <c r="C3" s="387"/>
      <c r="D3" s="386" t="s">
        <v>21</v>
      </c>
      <c r="E3" s="386"/>
      <c r="F3" s="386"/>
    </row>
    <row r="4" spans="1:6" s="3" customFormat="1" ht="42.75" customHeight="1" x14ac:dyDescent="0.2">
      <c r="B4" s="387"/>
      <c r="C4" s="387"/>
      <c r="D4" s="234" t="s">
        <v>22</v>
      </c>
      <c r="E4" s="235" t="s">
        <v>865</v>
      </c>
      <c r="F4" s="236" t="s">
        <v>864</v>
      </c>
    </row>
    <row r="5" spans="1:6" s="3" customFormat="1" ht="18" customHeight="1" x14ac:dyDescent="0.2">
      <c r="B5" s="388" t="s">
        <v>109</v>
      </c>
      <c r="C5" s="389"/>
      <c r="D5" s="170" t="s">
        <v>110</v>
      </c>
      <c r="E5" s="169" t="s">
        <v>111</v>
      </c>
      <c r="F5" s="236">
        <v>6672238301</v>
      </c>
    </row>
    <row r="6" spans="1:6" s="4" customFormat="1" ht="12" customHeight="1" x14ac:dyDescent="0.25">
      <c r="C6" s="1"/>
      <c r="D6" s="1"/>
      <c r="E6" s="1"/>
      <c r="F6" s="1"/>
    </row>
    <row r="7" spans="1:6" s="5" customFormat="1" ht="15.75" customHeight="1" x14ac:dyDescent="0.25">
      <c r="A7" s="390" t="s">
        <v>862</v>
      </c>
      <c r="B7" s="390"/>
      <c r="C7" s="390"/>
      <c r="D7" s="390"/>
      <c r="E7" s="390"/>
      <c r="F7" s="390"/>
    </row>
    <row r="8" spans="1:6" s="5" customFormat="1" ht="14.25" customHeight="1" x14ac:dyDescent="0.25">
      <c r="A8" s="6"/>
      <c r="B8" s="6"/>
      <c r="C8" s="6"/>
      <c r="D8" s="6"/>
      <c r="E8" s="6"/>
      <c r="F8" s="6"/>
    </row>
    <row r="9" spans="1:6" ht="14.25" customHeight="1" x14ac:dyDescent="0.25">
      <c r="A9" s="391" t="s">
        <v>1145</v>
      </c>
      <c r="B9" s="392"/>
      <c r="C9" s="392"/>
      <c r="D9" s="392"/>
      <c r="E9" s="392"/>
      <c r="F9" s="392"/>
    </row>
    <row r="10" spans="1:6" ht="12" customHeight="1" x14ac:dyDescent="0.25"/>
    <row r="11" spans="1:6" x14ac:dyDescent="0.25">
      <c r="A11" s="393" t="s">
        <v>112</v>
      </c>
      <c r="B11" s="393"/>
      <c r="C11" s="393"/>
      <c r="D11" s="393"/>
      <c r="E11" s="393"/>
      <c r="F11" s="393"/>
    </row>
    <row r="12" spans="1:6" s="7" customFormat="1" ht="12.75" customHeight="1" x14ac:dyDescent="0.2">
      <c r="A12" s="395" t="s">
        <v>47</v>
      </c>
      <c r="B12" s="395"/>
      <c r="C12" s="395"/>
      <c r="D12" s="395"/>
      <c r="E12" s="395"/>
      <c r="F12" s="395"/>
    </row>
    <row r="13" spans="1:6" ht="9" customHeight="1" x14ac:dyDescent="0.25">
      <c r="A13" s="30"/>
      <c r="B13" s="30"/>
      <c r="C13" s="30"/>
      <c r="D13" s="30"/>
      <c r="E13" s="30"/>
      <c r="F13" s="184"/>
    </row>
    <row r="14" spans="1:6" x14ac:dyDescent="0.25">
      <c r="A14" s="394" t="s">
        <v>113</v>
      </c>
      <c r="B14" s="394"/>
      <c r="C14" s="394"/>
      <c r="D14" s="394"/>
      <c r="E14" s="394"/>
      <c r="F14" s="394"/>
    </row>
    <row r="15" spans="1:6" s="7" customFormat="1" ht="12.75" customHeight="1" x14ac:dyDescent="0.2">
      <c r="A15" s="395" t="s">
        <v>1140</v>
      </c>
      <c r="B15" s="395"/>
      <c r="C15" s="395"/>
      <c r="D15" s="395"/>
      <c r="E15" s="395"/>
      <c r="F15" s="395"/>
    </row>
    <row r="16" spans="1:6" ht="13.5" customHeight="1" x14ac:dyDescent="0.25">
      <c r="E16" s="384" t="s">
        <v>1137</v>
      </c>
      <c r="F16" s="384"/>
    </row>
    <row r="17" spans="1:6" ht="26.25" customHeight="1" x14ac:dyDescent="0.25">
      <c r="E17" s="383" t="s">
        <v>1138</v>
      </c>
      <c r="F17" s="383"/>
    </row>
    <row r="18" spans="1:6" ht="13.5" customHeight="1" x14ac:dyDescent="0.25">
      <c r="F18" s="178" t="s">
        <v>1139</v>
      </c>
    </row>
    <row r="19" spans="1:6" ht="48" customHeight="1" x14ac:dyDescent="0.25">
      <c r="A19" s="257" t="s">
        <v>0</v>
      </c>
      <c r="B19" s="257" t="s">
        <v>2</v>
      </c>
      <c r="C19" s="258" t="s">
        <v>759</v>
      </c>
      <c r="D19" s="259" t="s">
        <v>1130</v>
      </c>
      <c r="E19" s="259" t="s">
        <v>1131</v>
      </c>
      <c r="F19" s="259" t="s">
        <v>1132</v>
      </c>
    </row>
    <row r="20" spans="1:6" s="9" customFormat="1" ht="14.25" customHeight="1" x14ac:dyDescent="0.2">
      <c r="A20" s="171">
        <v>1</v>
      </c>
      <c r="B20" s="171">
        <v>2</v>
      </c>
      <c r="C20" s="171">
        <v>3</v>
      </c>
      <c r="D20" s="171">
        <v>4</v>
      </c>
      <c r="E20" s="171">
        <v>5</v>
      </c>
      <c r="F20" s="171">
        <v>5</v>
      </c>
    </row>
    <row r="21" spans="1:6" s="9" customFormat="1" ht="15.75" customHeight="1" x14ac:dyDescent="0.2">
      <c r="A21" s="385" t="s">
        <v>48</v>
      </c>
      <c r="B21" s="385"/>
      <c r="C21" s="385"/>
      <c r="D21" s="385"/>
      <c r="E21" s="385"/>
      <c r="F21" s="385"/>
    </row>
    <row r="22" spans="1:6" s="9" customFormat="1" ht="15.75" customHeight="1" x14ac:dyDescent="0.2">
      <c r="A22" s="173" t="s">
        <v>3</v>
      </c>
      <c r="B22" s="238" t="s">
        <v>55</v>
      </c>
      <c r="C22" s="174">
        <v>5</v>
      </c>
      <c r="D22" s="239">
        <f>'5.1'!E16</f>
        <v>1701023.85</v>
      </c>
      <c r="E22" s="239">
        <f>'5.1'!H16</f>
        <v>704300.08</v>
      </c>
      <c r="F22" s="239">
        <v>69436.81</v>
      </c>
    </row>
    <row r="23" spans="1:6" s="9" customFormat="1" ht="64.5" customHeight="1" x14ac:dyDescent="0.2">
      <c r="A23" s="181" t="s">
        <v>4</v>
      </c>
      <c r="B23" s="240" t="s">
        <v>1083</v>
      </c>
      <c r="C23" s="176" t="s">
        <v>115</v>
      </c>
      <c r="D23" s="241">
        <f>SUM(D24:D25)</f>
        <v>81541595.849999994</v>
      </c>
      <c r="E23" s="241">
        <f>SUM(E24:E25)</f>
        <v>81541595.849999994</v>
      </c>
      <c r="F23" s="241">
        <f>SUM(F24:F25)</f>
        <v>73748576.200000003</v>
      </c>
    </row>
    <row r="24" spans="1:6" s="9" customFormat="1" ht="93.75" customHeight="1" x14ac:dyDescent="0.2">
      <c r="A24" s="173" t="s">
        <v>5</v>
      </c>
      <c r="B24" s="238" t="s">
        <v>57</v>
      </c>
      <c r="C24" s="172">
        <v>6</v>
      </c>
      <c r="D24" s="239">
        <f>'6.1'!C18</f>
        <v>81541595.849999994</v>
      </c>
      <c r="E24" s="239">
        <f>'6.1'!D18</f>
        <v>81541595.849999994</v>
      </c>
      <c r="F24" s="239">
        <v>73748576.200000003</v>
      </c>
    </row>
    <row r="25" spans="1:6" s="9" customFormat="1" ht="66" hidden="1" customHeight="1" x14ac:dyDescent="0.2">
      <c r="A25" s="173" t="s">
        <v>6</v>
      </c>
      <c r="B25" s="238" t="s">
        <v>1004</v>
      </c>
      <c r="C25" s="172">
        <v>7</v>
      </c>
      <c r="D25" s="239">
        <v>0</v>
      </c>
      <c r="E25" s="239">
        <v>0</v>
      </c>
      <c r="F25" s="239">
        <v>0</v>
      </c>
    </row>
    <row r="26" spans="1:6" s="9" customFormat="1" ht="44.25" hidden="1" customHeight="1" x14ac:dyDescent="0.2">
      <c r="A26" s="181" t="s">
        <v>16</v>
      </c>
      <c r="B26" s="240" t="s">
        <v>56</v>
      </c>
      <c r="C26" s="176" t="s">
        <v>115</v>
      </c>
      <c r="D26" s="241">
        <f>D27+D28</f>
        <v>0</v>
      </c>
      <c r="E26" s="241">
        <v>0</v>
      </c>
      <c r="F26" s="241">
        <v>0</v>
      </c>
    </row>
    <row r="27" spans="1:6" s="10" customFormat="1" ht="15" hidden="1" customHeight="1" x14ac:dyDescent="0.2">
      <c r="A27" s="179" t="s">
        <v>7</v>
      </c>
      <c r="B27" s="242" t="s">
        <v>58</v>
      </c>
      <c r="C27" s="180">
        <v>8</v>
      </c>
      <c r="D27" s="243">
        <v>0</v>
      </c>
      <c r="E27" s="243">
        <v>0</v>
      </c>
      <c r="F27" s="243">
        <v>0</v>
      </c>
    </row>
    <row r="28" spans="1:6" s="10" customFormat="1" ht="15" hidden="1" customHeight="1" x14ac:dyDescent="0.2">
      <c r="A28" s="179" t="s">
        <v>8</v>
      </c>
      <c r="B28" s="242" t="s">
        <v>59</v>
      </c>
      <c r="C28" s="180">
        <v>9</v>
      </c>
      <c r="D28" s="243">
        <v>0</v>
      </c>
      <c r="E28" s="243">
        <v>0</v>
      </c>
      <c r="F28" s="243">
        <v>0</v>
      </c>
    </row>
    <row r="29" spans="1:6" s="9" customFormat="1" ht="64.5" customHeight="1" x14ac:dyDescent="0.2">
      <c r="A29" s="181" t="s">
        <v>9</v>
      </c>
      <c r="B29" s="240" t="s">
        <v>60</v>
      </c>
      <c r="C29" s="176" t="s">
        <v>115</v>
      </c>
      <c r="D29" s="241">
        <f>D31+D32+D30</f>
        <v>31485449.18</v>
      </c>
      <c r="E29" s="241">
        <f>E30+E31+E32</f>
        <v>33755556.560000002</v>
      </c>
      <c r="F29" s="241">
        <f>F30+F31+F32</f>
        <v>33276544.719999999</v>
      </c>
    </row>
    <row r="30" spans="1:6" s="9" customFormat="1" ht="48" customHeight="1" x14ac:dyDescent="0.2">
      <c r="A30" s="173" t="s">
        <v>10</v>
      </c>
      <c r="B30" s="238" t="s">
        <v>61</v>
      </c>
      <c r="C30" s="174">
        <v>10</v>
      </c>
      <c r="D30" s="239">
        <f>'10.1'!E22</f>
        <v>29752442.600000001</v>
      </c>
      <c r="E30" s="239">
        <f>'10.1'!H22</f>
        <v>31420438.989999998</v>
      </c>
      <c r="F30" s="239">
        <v>29505912.640000001</v>
      </c>
    </row>
    <row r="31" spans="1:6" s="9" customFormat="1" ht="30" hidden="1" customHeight="1" x14ac:dyDescent="0.2">
      <c r="A31" s="173" t="s">
        <v>11</v>
      </c>
      <c r="B31" s="238" t="s">
        <v>62</v>
      </c>
      <c r="C31" s="172">
        <v>11</v>
      </c>
      <c r="D31" s="239">
        <v>0</v>
      </c>
      <c r="E31" s="239">
        <v>0</v>
      </c>
      <c r="F31" s="239">
        <v>0</v>
      </c>
    </row>
    <row r="32" spans="1:6" s="10" customFormat="1" ht="15.75" customHeight="1" x14ac:dyDescent="0.2">
      <c r="A32" s="179" t="s">
        <v>12</v>
      </c>
      <c r="B32" s="242" t="s">
        <v>63</v>
      </c>
      <c r="C32" s="182">
        <v>12</v>
      </c>
      <c r="D32" s="243">
        <f>'12.1'!E18</f>
        <v>1733006.58</v>
      </c>
      <c r="E32" s="243">
        <f>'12.1'!H18</f>
        <v>2335117.5700000003</v>
      </c>
      <c r="F32" s="243">
        <v>3770632.08</v>
      </c>
    </row>
    <row r="33" spans="1:6" s="9" customFormat="1" ht="30" hidden="1" customHeight="1" x14ac:dyDescent="0.2">
      <c r="A33" s="173" t="s">
        <v>13</v>
      </c>
      <c r="B33" s="238" t="s">
        <v>1005</v>
      </c>
      <c r="C33" s="172">
        <v>13</v>
      </c>
      <c r="D33" s="239">
        <v>0</v>
      </c>
      <c r="E33" s="239">
        <v>0</v>
      </c>
      <c r="F33" s="239">
        <v>0</v>
      </c>
    </row>
    <row r="34" spans="1:6" s="9" customFormat="1" ht="30" hidden="1" customHeight="1" x14ac:dyDescent="0.2">
      <c r="A34" s="173" t="s">
        <v>14</v>
      </c>
      <c r="B34" s="238" t="s">
        <v>1006</v>
      </c>
      <c r="C34" s="172">
        <v>14</v>
      </c>
      <c r="D34" s="239">
        <v>0</v>
      </c>
      <c r="E34" s="239">
        <v>0</v>
      </c>
      <c r="F34" s="239">
        <v>0</v>
      </c>
    </row>
    <row r="35" spans="1:6" s="10" customFormat="1" ht="15" hidden="1" customHeight="1" x14ac:dyDescent="0.2">
      <c r="A35" s="179" t="s">
        <v>15</v>
      </c>
      <c r="B35" s="242" t="s">
        <v>1007</v>
      </c>
      <c r="C35" s="180">
        <v>15</v>
      </c>
      <c r="D35" s="243">
        <v>0</v>
      </c>
      <c r="E35" s="243">
        <v>0</v>
      </c>
      <c r="F35" s="243">
        <v>0</v>
      </c>
    </row>
    <row r="36" spans="1:6" s="9" customFormat="1" ht="45" hidden="1" customHeight="1" x14ac:dyDescent="0.2">
      <c r="A36" s="173" t="s">
        <v>64</v>
      </c>
      <c r="B36" s="238" t="s">
        <v>65</v>
      </c>
      <c r="C36" s="172">
        <v>16</v>
      </c>
      <c r="D36" s="239">
        <v>0</v>
      </c>
      <c r="E36" s="239">
        <v>0</v>
      </c>
      <c r="F36" s="239">
        <v>0</v>
      </c>
    </row>
    <row r="37" spans="1:6" s="10" customFormat="1" ht="30.75" hidden="1" customHeight="1" x14ac:dyDescent="0.2">
      <c r="A37" s="179" t="s">
        <v>66</v>
      </c>
      <c r="B37" s="242" t="s">
        <v>655</v>
      </c>
      <c r="C37" s="180">
        <v>17</v>
      </c>
      <c r="D37" s="243">
        <v>0</v>
      </c>
      <c r="E37" s="243">
        <v>0</v>
      </c>
      <c r="F37" s="243">
        <v>0</v>
      </c>
    </row>
    <row r="38" spans="1:6" s="10" customFormat="1" ht="29.25" hidden="1" customHeight="1" x14ac:dyDescent="0.2">
      <c r="A38" s="179" t="s">
        <v>71</v>
      </c>
      <c r="B38" s="242" t="s">
        <v>1084</v>
      </c>
      <c r="C38" s="180">
        <v>18</v>
      </c>
      <c r="D38" s="243">
        <v>0</v>
      </c>
      <c r="E38" s="243">
        <v>0</v>
      </c>
      <c r="F38" s="243">
        <v>0</v>
      </c>
    </row>
    <row r="39" spans="1:6" s="10" customFormat="1" ht="30" customHeight="1" x14ac:dyDescent="0.2">
      <c r="A39" s="179" t="s">
        <v>72</v>
      </c>
      <c r="B39" s="242" t="s">
        <v>654</v>
      </c>
      <c r="C39" s="182">
        <v>19</v>
      </c>
      <c r="D39" s="243">
        <f>'19.1'!L60</f>
        <v>452079.36000000039</v>
      </c>
      <c r="E39" s="243">
        <f>'19.1'!L33</f>
        <v>728664.97000000067</v>
      </c>
      <c r="F39" s="243">
        <v>698987.53</v>
      </c>
    </row>
    <row r="40" spans="1:6" s="9" customFormat="1" ht="30" hidden="1" customHeight="1" x14ac:dyDescent="0.2">
      <c r="A40" s="173" t="s">
        <v>73</v>
      </c>
      <c r="B40" s="238" t="s">
        <v>70</v>
      </c>
      <c r="C40" s="174">
        <v>48</v>
      </c>
      <c r="D40" s="239">
        <v>0</v>
      </c>
      <c r="E40" s="239">
        <v>0</v>
      </c>
      <c r="F40" s="239">
        <v>0</v>
      </c>
    </row>
    <row r="41" spans="1:6" s="10" customFormat="1" ht="15" customHeight="1" x14ac:dyDescent="0.2">
      <c r="A41" s="179" t="s">
        <v>74</v>
      </c>
      <c r="B41" s="242" t="s">
        <v>75</v>
      </c>
      <c r="C41" s="174">
        <v>48</v>
      </c>
      <c r="D41" s="243">
        <v>3634521.98</v>
      </c>
      <c r="E41" s="243">
        <v>3628538.75</v>
      </c>
      <c r="F41" s="243">
        <v>5119492.99</v>
      </c>
    </row>
    <row r="42" spans="1:6" s="10" customFormat="1" ht="15" customHeight="1" x14ac:dyDescent="0.2">
      <c r="A42" s="179" t="s">
        <v>76</v>
      </c>
      <c r="B42" s="242" t="s">
        <v>78</v>
      </c>
      <c r="C42" s="182">
        <v>20</v>
      </c>
      <c r="D42" s="243">
        <f>'20.1'!E19</f>
        <v>315661.89</v>
      </c>
      <c r="E42" s="243">
        <f>'20.1'!H19</f>
        <v>47013.12000000001</v>
      </c>
      <c r="F42" s="243">
        <v>250673.7</v>
      </c>
    </row>
    <row r="43" spans="1:6" s="11" customFormat="1" ht="15" customHeight="1" x14ac:dyDescent="0.2">
      <c r="A43" s="250" t="s">
        <v>77</v>
      </c>
      <c r="B43" s="251" t="s">
        <v>26</v>
      </c>
      <c r="C43" s="252" t="s">
        <v>115</v>
      </c>
      <c r="D43" s="253">
        <f>D22+D29+D39+D42+D40+D37+D41+D23</f>
        <v>119130332.10999998</v>
      </c>
      <c r="E43" s="253">
        <f>E22+E29+E39+E42+E37+E41+E23</f>
        <v>120405669.32999998</v>
      </c>
      <c r="F43" s="253">
        <f>F22+F29+F39+F42+F37+F41+F23</f>
        <v>113163711.95</v>
      </c>
    </row>
    <row r="44" spans="1:6" s="9" customFormat="1" ht="15.75" customHeight="1" x14ac:dyDescent="0.2">
      <c r="A44" s="385" t="s">
        <v>49</v>
      </c>
      <c r="B44" s="385"/>
      <c r="C44" s="385"/>
      <c r="D44" s="385"/>
      <c r="E44" s="385"/>
      <c r="F44" s="385"/>
    </row>
    <row r="45" spans="1:6" s="9" customFormat="1" ht="45" hidden="1" customHeight="1" x14ac:dyDescent="0.2">
      <c r="A45" s="181" t="s">
        <v>82</v>
      </c>
      <c r="B45" s="240" t="s">
        <v>108</v>
      </c>
      <c r="C45" s="176" t="s">
        <v>115</v>
      </c>
      <c r="D45" s="244">
        <v>0</v>
      </c>
      <c r="E45" s="244">
        <v>0</v>
      </c>
      <c r="F45" s="244">
        <v>0</v>
      </c>
    </row>
    <row r="46" spans="1:6" s="9" customFormat="1" ht="59.25" hidden="1" customHeight="1" x14ac:dyDescent="0.2">
      <c r="A46" s="173" t="s">
        <v>83</v>
      </c>
      <c r="B46" s="238" t="s">
        <v>81</v>
      </c>
      <c r="C46" s="172">
        <v>21</v>
      </c>
      <c r="D46" s="245">
        <v>0</v>
      </c>
      <c r="E46" s="245">
        <v>0</v>
      </c>
      <c r="F46" s="245">
        <v>0</v>
      </c>
    </row>
    <row r="47" spans="1:6" s="9" customFormat="1" ht="73.5" hidden="1" customHeight="1" x14ac:dyDescent="0.2">
      <c r="A47" s="173" t="s">
        <v>84</v>
      </c>
      <c r="B47" s="238" t="s">
        <v>1085</v>
      </c>
      <c r="C47" s="172">
        <v>22</v>
      </c>
      <c r="D47" s="245">
        <v>0</v>
      </c>
      <c r="E47" s="245">
        <v>0</v>
      </c>
      <c r="F47" s="245">
        <v>0</v>
      </c>
    </row>
    <row r="48" spans="1:6" s="9" customFormat="1" ht="61.5" customHeight="1" x14ac:dyDescent="0.2">
      <c r="A48" s="254" t="s">
        <v>86</v>
      </c>
      <c r="B48" s="255" t="s">
        <v>87</v>
      </c>
      <c r="C48" s="252" t="s">
        <v>115</v>
      </c>
      <c r="D48" s="256">
        <f>D52+D49+D50+D51</f>
        <v>1380614.8599999999</v>
      </c>
      <c r="E48" s="256">
        <f>E49+E50+E51+E52</f>
        <v>1414090.46</v>
      </c>
      <c r="F48" s="256">
        <f>F49+F50+F51+F52</f>
        <v>950266.90999999992</v>
      </c>
    </row>
    <row r="49" spans="1:6" s="10" customFormat="1" ht="15" hidden="1" customHeight="1" x14ac:dyDescent="0.2">
      <c r="A49" s="179" t="s">
        <v>79</v>
      </c>
      <c r="B49" s="242" t="s">
        <v>88</v>
      </c>
      <c r="C49" s="180">
        <v>23</v>
      </c>
      <c r="D49" s="243">
        <v>0</v>
      </c>
      <c r="E49" s="243">
        <v>0</v>
      </c>
      <c r="F49" s="243">
        <v>0</v>
      </c>
    </row>
    <row r="50" spans="1:6" s="9" customFormat="1" ht="30" customHeight="1" x14ac:dyDescent="0.2">
      <c r="A50" s="173" t="s">
        <v>80</v>
      </c>
      <c r="B50" s="238" t="s">
        <v>89</v>
      </c>
      <c r="C50" s="180">
        <v>24</v>
      </c>
      <c r="D50" s="239">
        <f>'24.1'!C28</f>
        <v>284256.89</v>
      </c>
      <c r="E50" s="239">
        <f>'24.1'!D28</f>
        <v>395903.19</v>
      </c>
      <c r="F50" s="239">
        <v>0</v>
      </c>
    </row>
    <row r="51" spans="1:6" s="10" customFormat="1" ht="15" hidden="1" customHeight="1" x14ac:dyDescent="0.2">
      <c r="A51" s="179" t="s">
        <v>17</v>
      </c>
      <c r="B51" s="242" t="s">
        <v>90</v>
      </c>
      <c r="C51" s="180">
        <v>25</v>
      </c>
      <c r="D51" s="243">
        <v>0</v>
      </c>
      <c r="E51" s="243">
        <v>0</v>
      </c>
      <c r="F51" s="243">
        <v>0</v>
      </c>
    </row>
    <row r="52" spans="1:6" s="10" customFormat="1" ht="15" customHeight="1" x14ac:dyDescent="0.2">
      <c r="A52" s="179" t="s">
        <v>18</v>
      </c>
      <c r="B52" s="242" t="s">
        <v>91</v>
      </c>
      <c r="C52" s="180">
        <v>26</v>
      </c>
      <c r="D52" s="243">
        <f>'26.1'!C31</f>
        <v>1096357.97</v>
      </c>
      <c r="E52" s="243">
        <f>'26.1'!D31</f>
        <v>1018187.27</v>
      </c>
      <c r="F52" s="243">
        <v>950266.90999999992</v>
      </c>
    </row>
    <row r="53" spans="1:6" s="9" customFormat="1" ht="45" hidden="1" customHeight="1" x14ac:dyDescent="0.2">
      <c r="A53" s="173" t="s">
        <v>19</v>
      </c>
      <c r="B53" s="238" t="s">
        <v>241</v>
      </c>
      <c r="C53" s="172">
        <v>16</v>
      </c>
      <c r="D53" s="239">
        <v>0</v>
      </c>
      <c r="E53" s="239">
        <v>0</v>
      </c>
      <c r="F53" s="239">
        <v>0</v>
      </c>
    </row>
    <row r="54" spans="1:6" s="9" customFormat="1" ht="59.25" hidden="1" customHeight="1" x14ac:dyDescent="0.2">
      <c r="A54" s="173" t="s">
        <v>20</v>
      </c>
      <c r="B54" s="238" t="s">
        <v>1086</v>
      </c>
      <c r="C54" s="172">
        <v>27</v>
      </c>
      <c r="D54" s="239">
        <v>0</v>
      </c>
      <c r="E54" s="239">
        <v>0</v>
      </c>
      <c r="F54" s="239">
        <v>0</v>
      </c>
    </row>
    <row r="55" spans="1:6" s="9" customFormat="1" ht="29.25" customHeight="1" x14ac:dyDescent="0.2">
      <c r="A55" s="173" t="s">
        <v>27</v>
      </c>
      <c r="B55" s="238" t="s">
        <v>28</v>
      </c>
      <c r="C55" s="174">
        <v>48</v>
      </c>
      <c r="D55" s="239">
        <v>0</v>
      </c>
      <c r="E55" s="239">
        <v>402735</v>
      </c>
      <c r="F55" s="239">
        <v>278280</v>
      </c>
    </row>
    <row r="56" spans="1:6" s="9" customFormat="1" ht="15" hidden="1" customHeight="1" x14ac:dyDescent="0.2">
      <c r="A56" s="173" t="s">
        <v>31</v>
      </c>
      <c r="B56" s="246" t="s">
        <v>29</v>
      </c>
      <c r="C56" s="174">
        <v>48</v>
      </c>
      <c r="D56" s="239">
        <v>0</v>
      </c>
      <c r="E56" s="239">
        <v>0</v>
      </c>
      <c r="F56" s="239">
        <v>0</v>
      </c>
    </row>
    <row r="57" spans="1:6" s="9" customFormat="1" ht="15" hidden="1" customHeight="1" x14ac:dyDescent="0.2">
      <c r="A57" s="173" t="s">
        <v>32</v>
      </c>
      <c r="B57" s="238" t="s">
        <v>1087</v>
      </c>
      <c r="C57" s="172">
        <v>28</v>
      </c>
      <c r="D57" s="239">
        <v>0</v>
      </c>
      <c r="E57" s="239">
        <v>0</v>
      </c>
      <c r="F57" s="239">
        <v>0</v>
      </c>
    </row>
    <row r="58" spans="1:6" s="9" customFormat="1" ht="15" customHeight="1" x14ac:dyDescent="0.2">
      <c r="A58" s="173" t="s">
        <v>33</v>
      </c>
      <c r="B58" s="238" t="s">
        <v>30</v>
      </c>
      <c r="C58" s="172">
        <v>29</v>
      </c>
      <c r="D58" s="239">
        <f>'29.1'!C16</f>
        <v>2515467.16</v>
      </c>
      <c r="E58" s="239">
        <f>'29.1'!D16</f>
        <v>1880261</v>
      </c>
      <c r="F58" s="239">
        <v>1043616.34</v>
      </c>
    </row>
    <row r="59" spans="1:6" s="9" customFormat="1" ht="15" customHeight="1" x14ac:dyDescent="0.2">
      <c r="A59" s="175" t="s">
        <v>34</v>
      </c>
      <c r="B59" s="247" t="s">
        <v>52</v>
      </c>
      <c r="C59" s="176" t="s">
        <v>115</v>
      </c>
      <c r="D59" s="248">
        <f>D58+D55+D48+D57+D56</f>
        <v>3896082.02</v>
      </c>
      <c r="E59" s="248">
        <f>E58+E55+E56+E48+E57</f>
        <v>3697086.46</v>
      </c>
      <c r="F59" s="248">
        <f>F58+F55+F56+F48+F57</f>
        <v>2272163.25</v>
      </c>
    </row>
    <row r="60" spans="1:6" s="9" customFormat="1" ht="15.75" customHeight="1" x14ac:dyDescent="0.2">
      <c r="A60" s="396" t="s">
        <v>50</v>
      </c>
      <c r="B60" s="396"/>
      <c r="C60" s="396"/>
      <c r="D60" s="396"/>
      <c r="E60" s="396"/>
      <c r="F60" s="396"/>
    </row>
    <row r="61" spans="1:6" s="9" customFormat="1" ht="15.75" customHeight="1" x14ac:dyDescent="0.2">
      <c r="A61" s="173" t="s">
        <v>35</v>
      </c>
      <c r="B61" s="238" t="s">
        <v>40</v>
      </c>
      <c r="C61" s="172">
        <v>30</v>
      </c>
      <c r="D61" s="239">
        <v>27510000</v>
      </c>
      <c r="E61" s="239">
        <v>27510000</v>
      </c>
      <c r="F61" s="239">
        <v>27510000</v>
      </c>
    </row>
    <row r="62" spans="1:6" s="9" customFormat="1" ht="15.75" customHeight="1" x14ac:dyDescent="0.2">
      <c r="A62" s="173" t="s">
        <v>36</v>
      </c>
      <c r="B62" s="238" t="s">
        <v>41</v>
      </c>
      <c r="C62" s="172">
        <v>30</v>
      </c>
      <c r="D62" s="239">
        <v>84500000</v>
      </c>
      <c r="E62" s="239">
        <v>84500000</v>
      </c>
      <c r="F62" s="239">
        <v>84500000</v>
      </c>
    </row>
    <row r="63" spans="1:6" s="9" customFormat="1" ht="15.75" hidden="1" customHeight="1" x14ac:dyDescent="0.2">
      <c r="A63" s="173" t="s">
        <v>37</v>
      </c>
      <c r="B63" s="238" t="s">
        <v>42</v>
      </c>
      <c r="C63" s="172">
        <v>30</v>
      </c>
      <c r="D63" s="239">
        <v>0</v>
      </c>
      <c r="E63" s="239">
        <v>0</v>
      </c>
      <c r="F63" s="239">
        <v>0</v>
      </c>
    </row>
    <row r="64" spans="1:6" s="9" customFormat="1" ht="29.25" hidden="1" customHeight="1" x14ac:dyDescent="0.2">
      <c r="A64" s="173" t="s">
        <v>38</v>
      </c>
      <c r="B64" s="238" t="s">
        <v>742</v>
      </c>
      <c r="C64" s="172">
        <v>30</v>
      </c>
      <c r="D64" s="239">
        <v>0</v>
      </c>
      <c r="E64" s="239">
        <v>0</v>
      </c>
      <c r="F64" s="239">
        <v>0</v>
      </c>
    </row>
    <row r="65" spans="1:6" s="9" customFormat="1" ht="15" hidden="1" customHeight="1" x14ac:dyDescent="0.2">
      <c r="A65" s="173" t="s">
        <v>39</v>
      </c>
      <c r="B65" s="238" t="s">
        <v>743</v>
      </c>
      <c r="C65" s="172">
        <v>30</v>
      </c>
      <c r="D65" s="239">
        <v>0</v>
      </c>
      <c r="E65" s="239">
        <v>0</v>
      </c>
      <c r="F65" s="239">
        <v>0</v>
      </c>
    </row>
    <row r="66" spans="1:6" s="9" customFormat="1" ht="29.25" customHeight="1" x14ac:dyDescent="0.2">
      <c r="A66" s="173" t="s">
        <v>93</v>
      </c>
      <c r="B66" s="238" t="s">
        <v>107</v>
      </c>
      <c r="C66" s="172" t="s">
        <v>115</v>
      </c>
      <c r="D66" s="239">
        <f>ОФР!E91+E66</f>
        <v>3224250.09</v>
      </c>
      <c r="E66" s="239">
        <f>4698582.87</f>
        <v>4698582.87</v>
      </c>
      <c r="F66" s="239">
        <f>Капитал!AD22</f>
        <v>-1118451.3</v>
      </c>
    </row>
    <row r="67" spans="1:6" s="9" customFormat="1" ht="15.75" customHeight="1" x14ac:dyDescent="0.2">
      <c r="A67" s="173" t="s">
        <v>95</v>
      </c>
      <c r="B67" s="238" t="s">
        <v>51</v>
      </c>
      <c r="C67" s="172" t="s">
        <v>115</v>
      </c>
      <c r="D67" s="239">
        <f>SUM(D61:D66)</f>
        <v>115234250.09</v>
      </c>
      <c r="E67" s="239">
        <f>SUM(E61:E66)</f>
        <v>116708582.87</v>
      </c>
      <c r="F67" s="239">
        <f>SUM(F61:F66)</f>
        <v>110891548.7</v>
      </c>
    </row>
    <row r="68" spans="1:6" s="12" customFormat="1" ht="33.75" customHeight="1" x14ac:dyDescent="0.2">
      <c r="A68" s="188" t="s">
        <v>96</v>
      </c>
      <c r="B68" s="249" t="s">
        <v>53</v>
      </c>
      <c r="C68" s="187" t="s">
        <v>115</v>
      </c>
      <c r="D68" s="233">
        <f>D67+D59</f>
        <v>119130332.11</v>
      </c>
      <c r="E68" s="233">
        <f>E67+E59</f>
        <v>120405669.33</v>
      </c>
      <c r="F68" s="233">
        <f>F67+F59</f>
        <v>113163711.95</v>
      </c>
    </row>
    <row r="69" spans="1:6" s="12" customFormat="1" ht="15.75" hidden="1" customHeight="1" x14ac:dyDescent="0.2">
      <c r="A69" s="96"/>
      <c r="B69" s="97"/>
      <c r="C69" s="271" t="s">
        <v>153</v>
      </c>
      <c r="D69" s="177">
        <f>D68-D43</f>
        <v>0</v>
      </c>
      <c r="E69" s="177">
        <f>E68-E43</f>
        <v>0</v>
      </c>
      <c r="F69" s="177">
        <f>F68-F43</f>
        <v>0</v>
      </c>
    </row>
    <row r="70" spans="1:6" s="12" customFormat="1" ht="15.75" hidden="1" customHeight="1" x14ac:dyDescent="0.2">
      <c r="A70" s="96"/>
      <c r="B70" s="97"/>
      <c r="C70" s="271" t="s">
        <v>153</v>
      </c>
      <c r="D70" s="177">
        <f>D67-Капитал!AE62</f>
        <v>0</v>
      </c>
      <c r="E70" s="177">
        <f>E67-Капитал!AE41</f>
        <v>6588405.9800000042</v>
      </c>
      <c r="F70" s="177"/>
    </row>
    <row r="71" spans="1:6" s="12" customFormat="1" ht="15.75" customHeight="1" x14ac:dyDescent="0.2">
      <c r="A71" s="92"/>
      <c r="B71" s="106"/>
      <c r="C71" s="107"/>
      <c r="D71" s="108"/>
      <c r="E71" s="108"/>
      <c r="F71" s="108"/>
    </row>
    <row r="72" spans="1:6" s="28" customFormat="1" x14ac:dyDescent="0.25">
      <c r="A72" s="397" t="s">
        <v>114</v>
      </c>
      <c r="B72" s="397"/>
      <c r="C72" s="394"/>
      <c r="D72" s="394"/>
      <c r="E72" s="397" t="s">
        <v>867</v>
      </c>
      <c r="F72" s="397"/>
    </row>
    <row r="73" spans="1:6" s="16" customFormat="1" ht="13.5" customHeight="1" x14ac:dyDescent="0.2">
      <c r="A73" s="398" t="s">
        <v>45</v>
      </c>
      <c r="B73" s="398"/>
      <c r="C73" s="399" t="s">
        <v>46</v>
      </c>
      <c r="D73" s="399"/>
      <c r="E73" s="398" t="s">
        <v>1</v>
      </c>
      <c r="F73" s="398"/>
    </row>
    <row r="74" spans="1:6" s="17" customFormat="1" ht="16.5" customHeight="1" x14ac:dyDescent="0.2">
      <c r="A74" s="15"/>
      <c r="B74" s="15"/>
      <c r="C74" s="2"/>
      <c r="D74" s="15"/>
      <c r="E74" s="15"/>
      <c r="F74" s="15"/>
    </row>
    <row r="75" spans="1:6" s="4" customFormat="1" x14ac:dyDescent="0.25">
      <c r="A75" s="183">
        <v>30</v>
      </c>
      <c r="B75" s="185" t="s">
        <v>1112</v>
      </c>
      <c r="C75" s="183">
        <v>2026</v>
      </c>
      <c r="D75" s="4" t="s">
        <v>1141</v>
      </c>
    </row>
    <row r="76" spans="1:6" ht="2.25" customHeight="1" x14ac:dyDescent="0.25"/>
  </sheetData>
  <mergeCells count="22">
    <mergeCell ref="A60:F60"/>
    <mergeCell ref="A72:B72"/>
    <mergeCell ref="A73:B73"/>
    <mergeCell ref="E72:F72"/>
    <mergeCell ref="E73:F73"/>
    <mergeCell ref="C73:D73"/>
    <mergeCell ref="C72:D72"/>
    <mergeCell ref="A44:F44"/>
    <mergeCell ref="D3:F3"/>
    <mergeCell ref="B3:C4"/>
    <mergeCell ref="B5:C5"/>
    <mergeCell ref="A7:F7"/>
    <mergeCell ref="A9:F9"/>
    <mergeCell ref="A11:F11"/>
    <mergeCell ref="A14:F14"/>
    <mergeCell ref="A12:F12"/>
    <mergeCell ref="A15:F15"/>
    <mergeCell ref="D2:F2"/>
    <mergeCell ref="D1:F1"/>
    <mergeCell ref="E17:F17"/>
    <mergeCell ref="E16:F16"/>
    <mergeCell ref="A21:F21"/>
  </mergeCells>
  <printOptions horizontalCentered="1"/>
  <pageMargins left="0.39370078740157483" right="0.39370078740157483" top="0.39370078740157483" bottom="0.39370078740157483" header="0.19685039370078741" footer="0.19685039370078741"/>
  <pageSetup paperSize="9" fitToHeight="6" orientation="portrait" r:id="rId1"/>
  <headerFooter alignWithMargins="0"/>
  <rowBreaks count="1" manualBreakCount="1">
    <brk id="38"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6"/>
  <sheetViews>
    <sheetView view="pageBreakPreview" zoomScaleNormal="100" zoomScaleSheetLayoutView="100" workbookViewId="0">
      <selection activeCell="A7" sqref="A7:E15"/>
    </sheetView>
  </sheetViews>
  <sheetFormatPr defaultRowHeight="12.75" x14ac:dyDescent="0.2"/>
  <cols>
    <col min="1" max="2" width="9.140625" style="31"/>
    <col min="3" max="3" width="24.5703125" style="31" customWidth="1"/>
    <col min="4" max="4" width="22" style="31" customWidth="1"/>
    <col min="5" max="5" width="20.7109375" style="31" customWidth="1"/>
    <col min="6" max="16384" width="9.140625" style="31"/>
  </cols>
  <sheetData>
    <row r="1" spans="1:8" ht="15.75" x14ac:dyDescent="0.2">
      <c r="A1" s="447" t="s">
        <v>116</v>
      </c>
      <c r="B1" s="447"/>
      <c r="C1" s="447"/>
      <c r="D1" s="447"/>
      <c r="E1" s="447"/>
      <c r="F1" s="45"/>
      <c r="G1" s="45"/>
      <c r="H1" s="45"/>
    </row>
    <row r="2" spans="1:8" ht="15.75" x14ac:dyDescent="0.2">
      <c r="A2" s="448" t="s">
        <v>117</v>
      </c>
      <c r="B2" s="448"/>
      <c r="C2" s="448"/>
      <c r="D2" s="448"/>
      <c r="E2" s="448"/>
      <c r="F2" s="46"/>
      <c r="G2" s="46"/>
      <c r="H2" s="46"/>
    </row>
    <row r="3" spans="1:8" ht="15.75" x14ac:dyDescent="0.2">
      <c r="A3" s="448" t="str">
        <f>'5.1'!A3:H3</f>
        <v>по состоянию на 31.03.2026</v>
      </c>
      <c r="B3" s="448"/>
      <c r="C3" s="448"/>
      <c r="D3" s="448"/>
      <c r="E3" s="448"/>
      <c r="F3" s="46"/>
      <c r="G3" s="46"/>
      <c r="H3" s="46"/>
    </row>
    <row r="4" spans="1:8" ht="15.75" x14ac:dyDescent="0.2">
      <c r="A4" s="448" t="s">
        <v>726</v>
      </c>
      <c r="B4" s="448"/>
      <c r="C4" s="448"/>
      <c r="D4" s="448"/>
      <c r="E4" s="448"/>
      <c r="F4" s="46"/>
      <c r="G4" s="46"/>
      <c r="H4" s="46"/>
    </row>
    <row r="5" spans="1:8" ht="15.75" x14ac:dyDescent="0.2">
      <c r="A5" s="456" t="s">
        <v>686</v>
      </c>
      <c r="B5" s="456"/>
      <c r="C5" s="456"/>
      <c r="D5" s="456"/>
      <c r="E5" s="456"/>
    </row>
    <row r="6" spans="1:8" x14ac:dyDescent="0.2">
      <c r="E6" s="47" t="s">
        <v>126</v>
      </c>
    </row>
    <row r="7" spans="1:8" ht="25.5" x14ac:dyDescent="0.2">
      <c r="A7" s="286" t="s">
        <v>0</v>
      </c>
      <c r="B7" s="449" t="s">
        <v>2</v>
      </c>
      <c r="C7" s="449"/>
      <c r="D7" s="286" t="str">
        <f>'5.1'!C7</f>
        <v>31 марта 2026 г.</v>
      </c>
      <c r="E7" s="286" t="str">
        <f>'5.1'!F7</f>
        <v>31 декабря 2025 г.</v>
      </c>
    </row>
    <row r="8" spans="1:8" x14ac:dyDescent="0.2">
      <c r="A8" s="286">
        <v>1</v>
      </c>
      <c r="B8" s="449">
        <v>2</v>
      </c>
      <c r="C8" s="449"/>
      <c r="D8" s="286">
        <v>3</v>
      </c>
      <c r="E8" s="286">
        <v>4</v>
      </c>
    </row>
    <row r="9" spans="1:8" x14ac:dyDescent="0.2">
      <c r="A9" s="287">
        <v>1</v>
      </c>
      <c r="B9" s="455" t="s">
        <v>55</v>
      </c>
      <c r="C9" s="455"/>
      <c r="D9" s="290">
        <f>'5.1'!C13</f>
        <v>1718205.85</v>
      </c>
      <c r="E9" s="290">
        <f>'5.1'!F13</f>
        <v>711415.08</v>
      </c>
    </row>
    <row r="10" spans="1:8" ht="45" hidden="1" customHeight="1" thickBot="1" x14ac:dyDescent="0.25">
      <c r="A10" s="287">
        <v>2</v>
      </c>
      <c r="B10" s="455" t="s">
        <v>851</v>
      </c>
      <c r="C10" s="455"/>
      <c r="D10" s="290">
        <v>0</v>
      </c>
      <c r="E10" s="290">
        <v>0</v>
      </c>
    </row>
    <row r="11" spans="1:8" ht="58.5" hidden="1" customHeight="1" thickBot="1" x14ac:dyDescent="0.25">
      <c r="A11" s="287">
        <v>3</v>
      </c>
      <c r="B11" s="455" t="s">
        <v>852</v>
      </c>
      <c r="C11" s="455"/>
      <c r="D11" s="290">
        <v>0</v>
      </c>
      <c r="E11" s="290">
        <v>0</v>
      </c>
    </row>
    <row r="12" spans="1:8" ht="44.25" hidden="1" customHeight="1" thickBot="1" x14ac:dyDescent="0.25">
      <c r="A12" s="287">
        <v>4</v>
      </c>
      <c r="B12" s="455" t="s">
        <v>127</v>
      </c>
      <c r="C12" s="455"/>
      <c r="D12" s="290">
        <v>0</v>
      </c>
      <c r="E12" s="290">
        <v>0</v>
      </c>
    </row>
    <row r="13" spans="1:8" ht="26.25" customHeight="1" x14ac:dyDescent="0.2">
      <c r="A13" s="297">
        <v>5</v>
      </c>
      <c r="B13" s="455" t="s">
        <v>706</v>
      </c>
      <c r="C13" s="455"/>
      <c r="D13" s="290">
        <f>'5.1'!D16</f>
        <v>-17182</v>
      </c>
      <c r="E13" s="290">
        <f>'5.1'!G13</f>
        <v>-7115</v>
      </c>
    </row>
    <row r="14" spans="1:8" ht="26.25" hidden="1" customHeight="1" thickBot="1" x14ac:dyDescent="0.25">
      <c r="A14" s="297">
        <v>6</v>
      </c>
      <c r="B14" s="455" t="s">
        <v>135</v>
      </c>
      <c r="C14" s="455"/>
      <c r="D14" s="290">
        <f>-'5.1'!D17</f>
        <v>0</v>
      </c>
      <c r="E14" s="290">
        <f>-'5.1'!G17</f>
        <v>0</v>
      </c>
    </row>
    <row r="15" spans="1:8" x14ac:dyDescent="0.2">
      <c r="A15" s="286">
        <v>7</v>
      </c>
      <c r="B15" s="454" t="s">
        <v>125</v>
      </c>
      <c r="C15" s="454"/>
      <c r="D15" s="293">
        <f>SUM(D9:D13)</f>
        <v>1701023.85</v>
      </c>
      <c r="E15" s="293">
        <f>SUM(E9:E13)</f>
        <v>704300.08</v>
      </c>
    </row>
    <row r="16" spans="1:8" ht="13.5" hidden="1" thickBot="1" x14ac:dyDescent="0.25">
      <c r="A16" s="296">
        <v>8</v>
      </c>
      <c r="B16" s="450" t="s">
        <v>700</v>
      </c>
      <c r="C16" s="451"/>
      <c r="D16" s="452"/>
      <c r="E16" s="453"/>
    </row>
  </sheetData>
  <mergeCells count="16">
    <mergeCell ref="B16:C16"/>
    <mergeCell ref="D16:E16"/>
    <mergeCell ref="B15:C15"/>
    <mergeCell ref="A1:E1"/>
    <mergeCell ref="A2:E2"/>
    <mergeCell ref="A3:E3"/>
    <mergeCell ref="A4:E4"/>
    <mergeCell ref="B8:C8"/>
    <mergeCell ref="B9:C9"/>
    <mergeCell ref="B10:C10"/>
    <mergeCell ref="B11:C11"/>
    <mergeCell ref="B12:C12"/>
    <mergeCell ref="B13:C13"/>
    <mergeCell ref="A5:E5"/>
    <mergeCell ref="B7:C7"/>
    <mergeCell ref="B14:C14"/>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77"/>
  <sheetViews>
    <sheetView view="pageBreakPreview" topLeftCell="A57" zoomScaleNormal="100" zoomScaleSheetLayoutView="100" workbookViewId="0">
      <selection activeCell="A44" sqref="A44:G74"/>
    </sheetView>
  </sheetViews>
  <sheetFormatPr defaultRowHeight="12.75" x14ac:dyDescent="0.2"/>
  <cols>
    <col min="1" max="1" width="5.7109375" style="31" customWidth="1"/>
    <col min="2" max="2" width="24.42578125" style="31" customWidth="1"/>
    <col min="3" max="3" width="12.85546875" style="31" customWidth="1"/>
    <col min="4" max="4" width="13.28515625" style="31" customWidth="1"/>
    <col min="5" max="5" width="12.5703125" style="31" customWidth="1"/>
    <col min="6" max="6" width="13.85546875" style="31" customWidth="1"/>
    <col min="7" max="7" width="13.7109375" style="31" customWidth="1"/>
    <col min="8" max="8" width="9.140625" style="31"/>
    <col min="9" max="9" width="9.7109375" style="31" customWidth="1"/>
    <col min="10" max="16384" width="9.140625" style="31"/>
  </cols>
  <sheetData>
    <row r="1" spans="1:9" ht="15.75" x14ac:dyDescent="0.2">
      <c r="A1" s="447" t="s">
        <v>116</v>
      </c>
      <c r="B1" s="447"/>
      <c r="C1" s="447"/>
      <c r="D1" s="447"/>
      <c r="E1" s="447"/>
      <c r="F1" s="447"/>
      <c r="G1" s="447"/>
      <c r="H1" s="45"/>
      <c r="I1" s="45"/>
    </row>
    <row r="2" spans="1:9" ht="15.75" x14ac:dyDescent="0.2">
      <c r="A2" s="448" t="s">
        <v>117</v>
      </c>
      <c r="B2" s="448"/>
      <c r="C2" s="448"/>
      <c r="D2" s="448"/>
      <c r="E2" s="448"/>
      <c r="F2" s="448"/>
      <c r="G2" s="448"/>
      <c r="H2" s="46"/>
      <c r="I2" s="46"/>
    </row>
    <row r="3" spans="1:9" ht="15.75" x14ac:dyDescent="0.2">
      <c r="A3" s="448" t="str">
        <f>'5.1'!A3:H3</f>
        <v>по состоянию на 31.03.2026</v>
      </c>
      <c r="B3" s="448"/>
      <c r="C3" s="448"/>
      <c r="D3" s="448"/>
      <c r="E3" s="448"/>
      <c r="F3" s="448"/>
      <c r="G3" s="448"/>
      <c r="H3" s="46"/>
      <c r="I3" s="46"/>
    </row>
    <row r="4" spans="1:9" ht="15.75" x14ac:dyDescent="0.2">
      <c r="A4" s="448" t="s">
        <v>726</v>
      </c>
      <c r="B4" s="448"/>
      <c r="C4" s="448"/>
      <c r="D4" s="448"/>
      <c r="E4" s="448"/>
      <c r="F4" s="448"/>
      <c r="G4" s="448"/>
      <c r="H4" s="46"/>
      <c r="I4" s="46"/>
    </row>
    <row r="5" spans="1:9" ht="32.25" customHeight="1" x14ac:dyDescent="0.2">
      <c r="A5" s="457" t="s">
        <v>682</v>
      </c>
      <c r="B5" s="457"/>
      <c r="C5" s="457"/>
      <c r="D5" s="457"/>
      <c r="E5" s="457"/>
      <c r="F5" s="457"/>
      <c r="G5" s="457"/>
    </row>
    <row r="6" spans="1:9" ht="15.75" x14ac:dyDescent="0.2">
      <c r="A6" s="112"/>
      <c r="B6" s="112"/>
      <c r="C6" s="112"/>
      <c r="D6" s="112"/>
      <c r="E6" s="112"/>
      <c r="F6" s="112"/>
      <c r="G6" s="34" t="s">
        <v>868</v>
      </c>
    </row>
    <row r="7" spans="1:9" ht="90.75" customHeight="1" x14ac:dyDescent="0.2">
      <c r="A7" s="460" t="s">
        <v>0</v>
      </c>
      <c r="B7" s="460" t="s">
        <v>2</v>
      </c>
      <c r="C7" s="460" t="s">
        <v>869</v>
      </c>
      <c r="D7" s="461" t="s">
        <v>872</v>
      </c>
      <c r="E7" s="461"/>
      <c r="F7" s="460" t="s">
        <v>873</v>
      </c>
      <c r="G7" s="460" t="s">
        <v>125</v>
      </c>
    </row>
    <row r="8" spans="1:9" ht="204" x14ac:dyDescent="0.2">
      <c r="A8" s="460"/>
      <c r="B8" s="460"/>
      <c r="C8" s="460"/>
      <c r="D8" s="220" t="s">
        <v>870</v>
      </c>
      <c r="E8" s="220" t="s">
        <v>871</v>
      </c>
      <c r="F8" s="460"/>
      <c r="G8" s="460"/>
    </row>
    <row r="9" spans="1:9" x14ac:dyDescent="0.2">
      <c r="A9" s="220">
        <v>1</v>
      </c>
      <c r="B9" s="220">
        <v>2</v>
      </c>
      <c r="C9" s="220">
        <v>3</v>
      </c>
      <c r="D9" s="220">
        <v>4</v>
      </c>
      <c r="E9" s="220">
        <v>5</v>
      </c>
      <c r="F9" s="220">
        <v>6</v>
      </c>
      <c r="G9" s="220">
        <v>7</v>
      </c>
    </row>
    <row r="10" spans="1:9" ht="51" x14ac:dyDescent="0.2">
      <c r="A10" s="458">
        <v>1</v>
      </c>
      <c r="B10" s="298" t="s">
        <v>874</v>
      </c>
      <c r="C10" s="459">
        <f>SUM(C12:C14)</f>
        <v>7115</v>
      </c>
      <c r="D10" s="459">
        <f>SUM(D12:D14)</f>
        <v>0</v>
      </c>
      <c r="E10" s="459">
        <f>SUM(E12:E14)</f>
        <v>0</v>
      </c>
      <c r="F10" s="459">
        <f>SUM(F12:F14)</f>
        <v>0</v>
      </c>
      <c r="G10" s="459">
        <f>SUM(G12:G14)</f>
        <v>7115</v>
      </c>
    </row>
    <row r="11" spans="1:9" x14ac:dyDescent="0.2">
      <c r="A11" s="458"/>
      <c r="B11" s="298" t="s">
        <v>128</v>
      </c>
      <c r="C11" s="459"/>
      <c r="D11" s="459"/>
      <c r="E11" s="459"/>
      <c r="F11" s="459"/>
      <c r="G11" s="459"/>
    </row>
    <row r="12" spans="1:9" x14ac:dyDescent="0.2">
      <c r="A12" s="217">
        <v>2</v>
      </c>
      <c r="B12" s="281" t="s">
        <v>875</v>
      </c>
      <c r="C12" s="299">
        <f>-'5.1'!G13</f>
        <v>7115</v>
      </c>
      <c r="D12" s="299">
        <v>0</v>
      </c>
      <c r="E12" s="299">
        <v>0</v>
      </c>
      <c r="F12" s="299">
        <v>0</v>
      </c>
      <c r="G12" s="299">
        <f>SUM(C12:E12)</f>
        <v>7115</v>
      </c>
    </row>
    <row r="13" spans="1:9" ht="38.25" hidden="1" x14ac:dyDescent="0.2">
      <c r="A13" s="217">
        <v>3</v>
      </c>
      <c r="B13" s="281" t="s">
        <v>327</v>
      </c>
      <c r="C13" s="300">
        <v>0</v>
      </c>
      <c r="D13" s="300">
        <v>0</v>
      </c>
      <c r="E13" s="300">
        <v>0</v>
      </c>
      <c r="F13" s="300">
        <v>0</v>
      </c>
      <c r="G13" s="300">
        <f>SUM(C13:E13)</f>
        <v>0</v>
      </c>
    </row>
    <row r="14" spans="1:9" hidden="1" x14ac:dyDescent="0.2">
      <c r="A14" s="217">
        <v>4</v>
      </c>
      <c r="B14" s="281" t="s">
        <v>413</v>
      </c>
      <c r="C14" s="300">
        <v>0</v>
      </c>
      <c r="D14" s="300">
        <v>0</v>
      </c>
      <c r="E14" s="300">
        <v>0</v>
      </c>
      <c r="F14" s="300">
        <v>0</v>
      </c>
      <c r="G14" s="300">
        <f>SUM(C14:E14)</f>
        <v>0</v>
      </c>
    </row>
    <row r="15" spans="1:9" ht="63.75" x14ac:dyDescent="0.2">
      <c r="A15" s="458">
        <v>5</v>
      </c>
      <c r="B15" s="298" t="s">
        <v>876</v>
      </c>
      <c r="C15" s="459">
        <f t="shared" ref="C15:E15" si="0">SUM(C17:C19)</f>
        <v>10166</v>
      </c>
      <c r="D15" s="459">
        <f t="shared" si="0"/>
        <v>0</v>
      </c>
      <c r="E15" s="459">
        <f t="shared" si="0"/>
        <v>0</v>
      </c>
      <c r="F15" s="459">
        <f>SUM(F17:F19)</f>
        <v>0</v>
      </c>
      <c r="G15" s="459">
        <f>SUM(G17:G19)</f>
        <v>10166</v>
      </c>
    </row>
    <row r="16" spans="1:9" x14ac:dyDescent="0.2">
      <c r="A16" s="458"/>
      <c r="B16" s="298" t="s">
        <v>128</v>
      </c>
      <c r="C16" s="459"/>
      <c r="D16" s="459"/>
      <c r="E16" s="459"/>
      <c r="F16" s="459"/>
      <c r="G16" s="459"/>
    </row>
    <row r="17" spans="1:7" x14ac:dyDescent="0.2">
      <c r="A17" s="217">
        <v>6</v>
      </c>
      <c r="B17" s="281" t="s">
        <v>875</v>
      </c>
      <c r="C17" s="299">
        <v>10166</v>
      </c>
      <c r="D17" s="299">
        <v>0</v>
      </c>
      <c r="E17" s="299">
        <v>0</v>
      </c>
      <c r="F17" s="299">
        <v>0</v>
      </c>
      <c r="G17" s="299">
        <f>SUM(C17:E17)</f>
        <v>10166</v>
      </c>
    </row>
    <row r="18" spans="1:7" ht="38.25" hidden="1" x14ac:dyDescent="0.2">
      <c r="A18" s="217">
        <v>7</v>
      </c>
      <c r="B18" s="281" t="s">
        <v>327</v>
      </c>
      <c r="C18" s="300">
        <v>0</v>
      </c>
      <c r="D18" s="300">
        <v>0</v>
      </c>
      <c r="E18" s="300">
        <v>0</v>
      </c>
      <c r="F18" s="300">
        <v>0</v>
      </c>
      <c r="G18" s="300">
        <f>SUM(C18:E18)</f>
        <v>0</v>
      </c>
    </row>
    <row r="19" spans="1:7" hidden="1" x14ac:dyDescent="0.2">
      <c r="A19" s="217">
        <v>8</v>
      </c>
      <c r="B19" s="281" t="s">
        <v>413</v>
      </c>
      <c r="C19" s="300">
        <v>0</v>
      </c>
      <c r="D19" s="300">
        <v>0</v>
      </c>
      <c r="E19" s="300">
        <v>0</v>
      </c>
      <c r="F19" s="300">
        <v>0</v>
      </c>
      <c r="G19" s="300">
        <f>SUM(C19:E19)</f>
        <v>0</v>
      </c>
    </row>
    <row r="20" spans="1:7" ht="51" x14ac:dyDescent="0.2">
      <c r="A20" s="458">
        <v>9</v>
      </c>
      <c r="B20" s="298" t="s">
        <v>877</v>
      </c>
      <c r="C20" s="459">
        <f>SUM(C22:C24)</f>
        <v>-99</v>
      </c>
      <c r="D20" s="459">
        <f>SUM(D22:D24)</f>
        <v>0</v>
      </c>
      <c r="E20" s="459">
        <f>SUM(E22:E24)</f>
        <v>0</v>
      </c>
      <c r="F20" s="459">
        <f>SUM(F22:F24)</f>
        <v>0</v>
      </c>
      <c r="G20" s="459">
        <f>SUM(G22:G24)</f>
        <v>-99</v>
      </c>
    </row>
    <row r="21" spans="1:7" x14ac:dyDescent="0.2">
      <c r="A21" s="458"/>
      <c r="B21" s="298" t="s">
        <v>128</v>
      </c>
      <c r="C21" s="459"/>
      <c r="D21" s="459"/>
      <c r="E21" s="459"/>
      <c r="F21" s="459"/>
      <c r="G21" s="459"/>
    </row>
    <row r="22" spans="1:7" x14ac:dyDescent="0.2">
      <c r="A22" s="217">
        <v>10</v>
      </c>
      <c r="B22" s="281" t="s">
        <v>875</v>
      </c>
      <c r="C22" s="299">
        <v>-99</v>
      </c>
      <c r="D22" s="299">
        <v>0</v>
      </c>
      <c r="E22" s="299">
        <v>0</v>
      </c>
      <c r="F22" s="299">
        <v>0</v>
      </c>
      <c r="G22" s="299">
        <f>SUM(C22:E22)</f>
        <v>-99</v>
      </c>
    </row>
    <row r="23" spans="1:7" ht="38.25" hidden="1" x14ac:dyDescent="0.2">
      <c r="A23" s="217">
        <v>11</v>
      </c>
      <c r="B23" s="281" t="s">
        <v>327</v>
      </c>
      <c r="C23" s="299">
        <v>0</v>
      </c>
      <c r="D23" s="299">
        <v>0</v>
      </c>
      <c r="E23" s="299">
        <v>0</v>
      </c>
      <c r="F23" s="300">
        <v>0</v>
      </c>
      <c r="G23" s="299">
        <f>SUM(C23:E23)</f>
        <v>0</v>
      </c>
    </row>
    <row r="24" spans="1:7" hidden="1" x14ac:dyDescent="0.2">
      <c r="A24" s="217">
        <v>12</v>
      </c>
      <c r="B24" s="281" t="s">
        <v>413</v>
      </c>
      <c r="C24" s="300">
        <v>0</v>
      </c>
      <c r="D24" s="300">
        <v>0</v>
      </c>
      <c r="E24" s="300">
        <v>0</v>
      </c>
      <c r="F24" s="300">
        <v>0</v>
      </c>
      <c r="G24" s="300">
        <f>SUM(C24:E24)</f>
        <v>0</v>
      </c>
    </row>
    <row r="25" spans="1:7" hidden="1" x14ac:dyDescent="0.2">
      <c r="A25" s="458">
        <v>13</v>
      </c>
      <c r="B25" s="298" t="s">
        <v>878</v>
      </c>
      <c r="C25" s="459">
        <f>SUM(C27:C29)</f>
        <v>0</v>
      </c>
      <c r="D25" s="459">
        <f>SUM(D27:D29)</f>
        <v>0</v>
      </c>
      <c r="E25" s="459">
        <f>SUM(E27:E29)</f>
        <v>0</v>
      </c>
      <c r="F25" s="459">
        <f>SUM(F27:F29)</f>
        <v>0</v>
      </c>
      <c r="G25" s="459">
        <f>SUM(G27:G29)</f>
        <v>0</v>
      </c>
    </row>
    <row r="26" spans="1:7" hidden="1" x14ac:dyDescent="0.2">
      <c r="A26" s="458"/>
      <c r="B26" s="298" t="s">
        <v>128</v>
      </c>
      <c r="C26" s="459"/>
      <c r="D26" s="459"/>
      <c r="E26" s="459"/>
      <c r="F26" s="459"/>
      <c r="G26" s="459"/>
    </row>
    <row r="27" spans="1:7" hidden="1" x14ac:dyDescent="0.2">
      <c r="A27" s="217">
        <v>14</v>
      </c>
      <c r="B27" s="281" t="s">
        <v>875</v>
      </c>
      <c r="C27" s="300">
        <v>0</v>
      </c>
      <c r="D27" s="300">
        <v>0</v>
      </c>
      <c r="E27" s="300">
        <v>0</v>
      </c>
      <c r="F27" s="299">
        <v>0</v>
      </c>
      <c r="G27" s="300">
        <f>SUM(C27:E27)</f>
        <v>0</v>
      </c>
    </row>
    <row r="28" spans="1:7" ht="38.25" hidden="1" x14ac:dyDescent="0.2">
      <c r="A28" s="217">
        <v>15</v>
      </c>
      <c r="B28" s="281" t="s">
        <v>327</v>
      </c>
      <c r="C28" s="300">
        <v>0</v>
      </c>
      <c r="D28" s="300">
        <v>0</v>
      </c>
      <c r="E28" s="300">
        <v>0</v>
      </c>
      <c r="F28" s="300">
        <v>0</v>
      </c>
      <c r="G28" s="300">
        <f>SUM(C28:E28)</f>
        <v>0</v>
      </c>
    </row>
    <row r="29" spans="1:7" hidden="1" x14ac:dyDescent="0.2">
      <c r="A29" s="217">
        <v>16</v>
      </c>
      <c r="B29" s="281" t="s">
        <v>413</v>
      </c>
      <c r="C29" s="300">
        <v>0</v>
      </c>
      <c r="D29" s="300">
        <v>0</v>
      </c>
      <c r="E29" s="300">
        <v>0</v>
      </c>
      <c r="F29" s="300">
        <v>0</v>
      </c>
      <c r="G29" s="300">
        <f>SUM(C29:E29)</f>
        <v>0</v>
      </c>
    </row>
    <row r="30" spans="1:7" hidden="1" x14ac:dyDescent="0.2">
      <c r="A30" s="458">
        <v>17</v>
      </c>
      <c r="B30" s="298" t="s">
        <v>879</v>
      </c>
      <c r="C30" s="459">
        <f>SUM(C32:C34)</f>
        <v>0</v>
      </c>
      <c r="D30" s="459">
        <f>SUM(D32:D34)</f>
        <v>0</v>
      </c>
      <c r="E30" s="459">
        <f>SUM(E32:E34)</f>
        <v>0</v>
      </c>
      <c r="F30" s="459">
        <f>SUM(F32:F34)</f>
        <v>0</v>
      </c>
      <c r="G30" s="459">
        <f>SUM(G32:G34)</f>
        <v>0</v>
      </c>
    </row>
    <row r="31" spans="1:7" hidden="1" x14ac:dyDescent="0.2">
      <c r="A31" s="458"/>
      <c r="B31" s="298" t="s">
        <v>128</v>
      </c>
      <c r="C31" s="459"/>
      <c r="D31" s="459"/>
      <c r="E31" s="459"/>
      <c r="F31" s="459"/>
      <c r="G31" s="459"/>
    </row>
    <row r="32" spans="1:7" hidden="1" x14ac:dyDescent="0.2">
      <c r="A32" s="217">
        <v>18</v>
      </c>
      <c r="B32" s="281" t="s">
        <v>875</v>
      </c>
      <c r="C32" s="300">
        <v>0</v>
      </c>
      <c r="D32" s="300">
        <v>0</v>
      </c>
      <c r="E32" s="300">
        <v>0</v>
      </c>
      <c r="F32" s="299">
        <v>0</v>
      </c>
      <c r="G32" s="300">
        <f>SUM(C32:E32)</f>
        <v>0</v>
      </c>
    </row>
    <row r="33" spans="1:7" ht="38.25" hidden="1" x14ac:dyDescent="0.2">
      <c r="A33" s="217">
        <v>19</v>
      </c>
      <c r="B33" s="281" t="s">
        <v>327</v>
      </c>
      <c r="C33" s="300">
        <v>0</v>
      </c>
      <c r="D33" s="300">
        <v>0</v>
      </c>
      <c r="E33" s="300">
        <v>0</v>
      </c>
      <c r="F33" s="300">
        <v>0</v>
      </c>
      <c r="G33" s="300">
        <f>SUM(C33:E33)</f>
        <v>0</v>
      </c>
    </row>
    <row r="34" spans="1:7" hidden="1" x14ac:dyDescent="0.2">
      <c r="A34" s="217">
        <v>20</v>
      </c>
      <c r="B34" s="281" t="s">
        <v>413</v>
      </c>
      <c r="C34" s="300">
        <v>0</v>
      </c>
      <c r="D34" s="300">
        <v>0</v>
      </c>
      <c r="E34" s="300">
        <v>0</v>
      </c>
      <c r="F34" s="300">
        <v>0</v>
      </c>
      <c r="G34" s="300">
        <f>SUM(C34:E34)</f>
        <v>0</v>
      </c>
    </row>
    <row r="35" spans="1:7" ht="51" x14ac:dyDescent="0.2">
      <c r="A35" s="458">
        <v>21</v>
      </c>
      <c r="B35" s="298" t="s">
        <v>880</v>
      </c>
      <c r="C35" s="459">
        <f>SUM(C37:C39)</f>
        <v>17182</v>
      </c>
      <c r="D35" s="459">
        <f>SUM(D37:D39)</f>
        <v>0</v>
      </c>
      <c r="E35" s="459">
        <f>SUM(E37:E39)</f>
        <v>0</v>
      </c>
      <c r="F35" s="459">
        <f>SUM(F37:F39)</f>
        <v>0</v>
      </c>
      <c r="G35" s="459">
        <f>SUM(G37:G39)</f>
        <v>17182</v>
      </c>
    </row>
    <row r="36" spans="1:7" x14ac:dyDescent="0.2">
      <c r="A36" s="458"/>
      <c r="B36" s="298" t="s">
        <v>128</v>
      </c>
      <c r="C36" s="459"/>
      <c r="D36" s="459"/>
      <c r="E36" s="459"/>
      <c r="F36" s="459"/>
      <c r="G36" s="459"/>
    </row>
    <row r="37" spans="1:7" x14ac:dyDescent="0.2">
      <c r="A37" s="217">
        <v>22</v>
      </c>
      <c r="B37" s="281" t="s">
        <v>875</v>
      </c>
      <c r="C37" s="300">
        <f>C32+C27+C22+C17+C12</f>
        <v>17182</v>
      </c>
      <c r="D37" s="300">
        <f t="shared" ref="D37:F37" si="1">D32+D27+D22+D17+D12</f>
        <v>0</v>
      </c>
      <c r="E37" s="300">
        <f t="shared" si="1"/>
        <v>0</v>
      </c>
      <c r="F37" s="300">
        <f t="shared" si="1"/>
        <v>0</v>
      </c>
      <c r="G37" s="300">
        <f>SUM(C37:E37)</f>
        <v>17182</v>
      </c>
    </row>
    <row r="38" spans="1:7" ht="39" hidden="1" thickBot="1" x14ac:dyDescent="0.25">
      <c r="A38" s="111">
        <v>23</v>
      </c>
      <c r="B38" s="36" t="s">
        <v>327</v>
      </c>
      <c r="C38" s="143">
        <f t="shared" ref="C38:F39" si="2">C33+C28+C23+C18+C13</f>
        <v>0</v>
      </c>
      <c r="D38" s="143">
        <f t="shared" si="2"/>
        <v>0</v>
      </c>
      <c r="E38" s="143">
        <f t="shared" si="2"/>
        <v>0</v>
      </c>
      <c r="F38" s="143">
        <f t="shared" si="2"/>
        <v>0</v>
      </c>
      <c r="G38" s="143">
        <f>SUM(C38:E38)</f>
        <v>0</v>
      </c>
    </row>
    <row r="39" spans="1:7" ht="13.5" hidden="1" thickBot="1" x14ac:dyDescent="0.25">
      <c r="A39" s="111">
        <v>24</v>
      </c>
      <c r="B39" s="36" t="s">
        <v>413</v>
      </c>
      <c r="C39" s="143">
        <f t="shared" si="2"/>
        <v>0</v>
      </c>
      <c r="D39" s="143">
        <f t="shared" si="2"/>
        <v>0</v>
      </c>
      <c r="E39" s="143">
        <f t="shared" si="2"/>
        <v>0</v>
      </c>
      <c r="F39" s="143">
        <f t="shared" si="2"/>
        <v>0</v>
      </c>
      <c r="G39" s="143">
        <f>SUM(C39:E39)</f>
        <v>0</v>
      </c>
    </row>
    <row r="40" spans="1:7" ht="13.5" hidden="1" thickBot="1" x14ac:dyDescent="0.25">
      <c r="A40" s="113">
        <v>25</v>
      </c>
      <c r="B40" s="120" t="s">
        <v>700</v>
      </c>
      <c r="C40" s="462"/>
      <c r="D40" s="463"/>
      <c r="E40" s="463"/>
      <c r="F40" s="463"/>
      <c r="G40" s="464"/>
    </row>
    <row r="41" spans="1:7" s="44" customFormat="1" x14ac:dyDescent="0.2">
      <c r="C41" s="43" t="e">
        <f>#REF!-'5.1'!D13</f>
        <v>#REF!</v>
      </c>
      <c r="E41" s="43" t="e">
        <f>#REF!-'5.1'!D15</f>
        <v>#REF!</v>
      </c>
      <c r="F41" s="43"/>
      <c r="G41" s="43" t="e">
        <f>#REF!-'5.1'!D16</f>
        <v>#REF!</v>
      </c>
    </row>
    <row r="42" spans="1:7" ht="30.75" customHeight="1" x14ac:dyDescent="0.2">
      <c r="A42" s="457" t="s">
        <v>225</v>
      </c>
      <c r="B42" s="457"/>
      <c r="C42" s="457"/>
      <c r="D42" s="457"/>
      <c r="E42" s="457"/>
      <c r="F42" s="457"/>
      <c r="G42" s="457"/>
    </row>
    <row r="43" spans="1:7" ht="15.75" x14ac:dyDescent="0.2">
      <c r="A43" s="112"/>
      <c r="B43" s="112"/>
      <c r="C43" s="112"/>
      <c r="D43" s="112"/>
      <c r="E43" s="112"/>
      <c r="F43" s="112"/>
      <c r="G43" s="34" t="s">
        <v>868</v>
      </c>
    </row>
    <row r="44" spans="1:7" ht="88.5" customHeight="1" x14ac:dyDescent="0.2">
      <c r="A44" s="460" t="s">
        <v>0</v>
      </c>
      <c r="B44" s="460" t="s">
        <v>2</v>
      </c>
      <c r="C44" s="460" t="s">
        <v>869</v>
      </c>
      <c r="D44" s="461" t="s">
        <v>872</v>
      </c>
      <c r="E44" s="461"/>
      <c r="F44" s="460" t="s">
        <v>873</v>
      </c>
      <c r="G44" s="460" t="s">
        <v>125</v>
      </c>
    </row>
    <row r="45" spans="1:7" ht="204" x14ac:dyDescent="0.2">
      <c r="A45" s="460"/>
      <c r="B45" s="460"/>
      <c r="C45" s="460"/>
      <c r="D45" s="220" t="s">
        <v>870</v>
      </c>
      <c r="E45" s="220" t="s">
        <v>871</v>
      </c>
      <c r="F45" s="460"/>
      <c r="G45" s="460"/>
    </row>
    <row r="46" spans="1:7" x14ac:dyDescent="0.2">
      <c r="A46" s="220">
        <v>1</v>
      </c>
      <c r="B46" s="220">
        <v>2</v>
      </c>
      <c r="C46" s="220">
        <v>3</v>
      </c>
      <c r="D46" s="220">
        <v>4</v>
      </c>
      <c r="E46" s="220">
        <v>5</v>
      </c>
      <c r="F46" s="220"/>
      <c r="G46" s="220">
        <v>6</v>
      </c>
    </row>
    <row r="47" spans="1:7" ht="51" x14ac:dyDescent="0.2">
      <c r="A47" s="458">
        <v>1</v>
      </c>
      <c r="B47" s="298" t="s">
        <v>874</v>
      </c>
      <c r="C47" s="459">
        <f>SUM(C49:C51)</f>
        <v>702</v>
      </c>
      <c r="D47" s="459">
        <f t="shared" ref="D47:E47" si="3">SUM(D49:D51)</f>
        <v>0</v>
      </c>
      <c r="E47" s="459">
        <f t="shared" si="3"/>
        <v>0</v>
      </c>
      <c r="F47" s="459">
        <f t="shared" ref="F47:G47" si="4">SUM(F49:F51)</f>
        <v>0</v>
      </c>
      <c r="G47" s="459">
        <f t="shared" si="4"/>
        <v>702</v>
      </c>
    </row>
    <row r="48" spans="1:7" x14ac:dyDescent="0.2">
      <c r="A48" s="458"/>
      <c r="B48" s="298" t="s">
        <v>128</v>
      </c>
      <c r="C48" s="459"/>
      <c r="D48" s="459"/>
      <c r="E48" s="459"/>
      <c r="F48" s="459"/>
      <c r="G48" s="459"/>
    </row>
    <row r="49" spans="1:7" x14ac:dyDescent="0.2">
      <c r="A49" s="217">
        <v>2</v>
      </c>
      <c r="B49" s="281" t="s">
        <v>875</v>
      </c>
      <c r="C49" s="299">
        <v>702</v>
      </c>
      <c r="D49" s="299">
        <v>0</v>
      </c>
      <c r="E49" s="299">
        <v>0</v>
      </c>
      <c r="F49" s="299">
        <v>0</v>
      </c>
      <c r="G49" s="299">
        <f>SUM(C49:E49)</f>
        <v>702</v>
      </c>
    </row>
    <row r="50" spans="1:7" ht="38.25" hidden="1" x14ac:dyDescent="0.2">
      <c r="A50" s="217">
        <v>3</v>
      </c>
      <c r="B50" s="281" t="s">
        <v>327</v>
      </c>
      <c r="C50" s="300">
        <v>0</v>
      </c>
      <c r="D50" s="300">
        <v>0</v>
      </c>
      <c r="E50" s="300">
        <v>0</v>
      </c>
      <c r="F50" s="300">
        <v>0</v>
      </c>
      <c r="G50" s="300">
        <f>SUM(C50:E50)</f>
        <v>0</v>
      </c>
    </row>
    <row r="51" spans="1:7" hidden="1" x14ac:dyDescent="0.2">
      <c r="A51" s="217">
        <v>4</v>
      </c>
      <c r="B51" s="281" t="s">
        <v>413</v>
      </c>
      <c r="C51" s="300">
        <v>0</v>
      </c>
      <c r="D51" s="300">
        <v>0</v>
      </c>
      <c r="E51" s="300">
        <v>0</v>
      </c>
      <c r="F51" s="300">
        <v>0</v>
      </c>
      <c r="G51" s="300">
        <f>SUM(C51:E51)</f>
        <v>0</v>
      </c>
    </row>
    <row r="52" spans="1:7" ht="63.75" x14ac:dyDescent="0.2">
      <c r="A52" s="458">
        <v>5</v>
      </c>
      <c r="B52" s="298" t="s">
        <v>876</v>
      </c>
      <c r="C52" s="459">
        <f>SUM(C54:C56)</f>
        <v>21539</v>
      </c>
      <c r="D52" s="459">
        <f t="shared" ref="D52:G52" si="5">SUM(D54:D56)</f>
        <v>0</v>
      </c>
      <c r="E52" s="459">
        <f t="shared" si="5"/>
        <v>0</v>
      </c>
      <c r="F52" s="459">
        <f t="shared" si="5"/>
        <v>0</v>
      </c>
      <c r="G52" s="459">
        <f t="shared" si="5"/>
        <v>21539</v>
      </c>
    </row>
    <row r="53" spans="1:7" x14ac:dyDescent="0.2">
      <c r="A53" s="458"/>
      <c r="B53" s="298" t="s">
        <v>128</v>
      </c>
      <c r="C53" s="459"/>
      <c r="D53" s="459"/>
      <c r="E53" s="459"/>
      <c r="F53" s="459"/>
      <c r="G53" s="459"/>
    </row>
    <row r="54" spans="1:7" x14ac:dyDescent="0.2">
      <c r="A54" s="217">
        <v>6</v>
      </c>
      <c r="B54" s="281" t="s">
        <v>875</v>
      </c>
      <c r="C54" s="299">
        <v>21539</v>
      </c>
      <c r="D54" s="299">
        <v>0</v>
      </c>
      <c r="E54" s="299">
        <v>0</v>
      </c>
      <c r="F54" s="299">
        <v>0</v>
      </c>
      <c r="G54" s="299">
        <f>SUM(C54:E54)</f>
        <v>21539</v>
      </c>
    </row>
    <row r="55" spans="1:7" ht="38.25" hidden="1" x14ac:dyDescent="0.2">
      <c r="A55" s="217">
        <v>7</v>
      </c>
      <c r="B55" s="281" t="s">
        <v>327</v>
      </c>
      <c r="C55" s="300">
        <v>0</v>
      </c>
      <c r="D55" s="300">
        <v>0</v>
      </c>
      <c r="E55" s="300">
        <v>0</v>
      </c>
      <c r="F55" s="300">
        <v>0</v>
      </c>
      <c r="G55" s="300">
        <f>SUM(C55:E55)</f>
        <v>0</v>
      </c>
    </row>
    <row r="56" spans="1:7" hidden="1" x14ac:dyDescent="0.2">
      <c r="A56" s="217">
        <v>8</v>
      </c>
      <c r="B56" s="281" t="s">
        <v>413</v>
      </c>
      <c r="C56" s="300">
        <v>0</v>
      </c>
      <c r="D56" s="300">
        <v>0</v>
      </c>
      <c r="E56" s="300">
        <v>0</v>
      </c>
      <c r="F56" s="300">
        <v>0</v>
      </c>
      <c r="G56" s="300">
        <f>SUM(C56:E56)</f>
        <v>0</v>
      </c>
    </row>
    <row r="57" spans="1:7" ht="51" x14ac:dyDescent="0.2">
      <c r="A57" s="458">
        <v>9</v>
      </c>
      <c r="B57" s="298" t="s">
        <v>877</v>
      </c>
      <c r="C57" s="459">
        <f>SUM(C59:C61)</f>
        <v>-15126</v>
      </c>
      <c r="D57" s="459">
        <f t="shared" ref="D57:G57" si="6">SUM(D59:D61)</f>
        <v>0</v>
      </c>
      <c r="E57" s="459">
        <f t="shared" si="6"/>
        <v>0</v>
      </c>
      <c r="F57" s="459">
        <f t="shared" si="6"/>
        <v>0</v>
      </c>
      <c r="G57" s="459">
        <f t="shared" si="6"/>
        <v>-15126</v>
      </c>
    </row>
    <row r="58" spans="1:7" x14ac:dyDescent="0.2">
      <c r="A58" s="458"/>
      <c r="B58" s="298" t="s">
        <v>128</v>
      </c>
      <c r="C58" s="459"/>
      <c r="D58" s="459"/>
      <c r="E58" s="459"/>
      <c r="F58" s="459"/>
      <c r="G58" s="459"/>
    </row>
    <row r="59" spans="1:7" x14ac:dyDescent="0.2">
      <c r="A59" s="217">
        <v>10</v>
      </c>
      <c r="B59" s="281" t="s">
        <v>875</v>
      </c>
      <c r="C59" s="299">
        <v>-15126</v>
      </c>
      <c r="D59" s="299">
        <v>0</v>
      </c>
      <c r="E59" s="299">
        <v>0</v>
      </c>
      <c r="F59" s="299">
        <v>0</v>
      </c>
      <c r="G59" s="299">
        <f>SUM(C59:E59)</f>
        <v>-15126</v>
      </c>
    </row>
    <row r="60" spans="1:7" ht="38.25" hidden="1" x14ac:dyDescent="0.2">
      <c r="A60" s="217">
        <v>11</v>
      </c>
      <c r="B60" s="281" t="s">
        <v>327</v>
      </c>
      <c r="C60" s="300">
        <v>0</v>
      </c>
      <c r="D60" s="300">
        <v>0</v>
      </c>
      <c r="E60" s="300">
        <v>0</v>
      </c>
      <c r="F60" s="300">
        <v>0</v>
      </c>
      <c r="G60" s="300">
        <f>SUM(C60:E60)</f>
        <v>0</v>
      </c>
    </row>
    <row r="61" spans="1:7" hidden="1" x14ac:dyDescent="0.2">
      <c r="A61" s="217">
        <v>12</v>
      </c>
      <c r="B61" s="281" t="s">
        <v>413</v>
      </c>
      <c r="C61" s="300">
        <v>0</v>
      </c>
      <c r="D61" s="300">
        <v>0</v>
      </c>
      <c r="E61" s="300">
        <v>0</v>
      </c>
      <c r="F61" s="300">
        <v>0</v>
      </c>
      <c r="G61" s="300">
        <f>SUM(C61:E61)</f>
        <v>0</v>
      </c>
    </row>
    <row r="62" spans="1:7" hidden="1" x14ac:dyDescent="0.2">
      <c r="A62" s="458">
        <v>13</v>
      </c>
      <c r="B62" s="298" t="s">
        <v>878</v>
      </c>
      <c r="C62" s="459">
        <f>SUM(C64:C66)</f>
        <v>0</v>
      </c>
      <c r="D62" s="459">
        <f t="shared" ref="D62:G62" si="7">SUM(D64:D66)</f>
        <v>0</v>
      </c>
      <c r="E62" s="459">
        <f t="shared" si="7"/>
        <v>0</v>
      </c>
      <c r="F62" s="459">
        <f t="shared" si="7"/>
        <v>0</v>
      </c>
      <c r="G62" s="459">
        <f t="shared" si="7"/>
        <v>0</v>
      </c>
    </row>
    <row r="63" spans="1:7" hidden="1" x14ac:dyDescent="0.2">
      <c r="A63" s="458"/>
      <c r="B63" s="298" t="s">
        <v>128</v>
      </c>
      <c r="C63" s="459"/>
      <c r="D63" s="459"/>
      <c r="E63" s="459"/>
      <c r="F63" s="459"/>
      <c r="G63" s="459"/>
    </row>
    <row r="64" spans="1:7" hidden="1" x14ac:dyDescent="0.2">
      <c r="A64" s="217">
        <v>14</v>
      </c>
      <c r="B64" s="281" t="s">
        <v>875</v>
      </c>
      <c r="C64" s="300">
        <v>0</v>
      </c>
      <c r="D64" s="300">
        <v>0</v>
      </c>
      <c r="E64" s="300">
        <v>0</v>
      </c>
      <c r="F64" s="299">
        <v>0</v>
      </c>
      <c r="G64" s="300">
        <f>SUM(C64:E64)</f>
        <v>0</v>
      </c>
    </row>
    <row r="65" spans="1:7" ht="38.25" hidden="1" x14ac:dyDescent="0.2">
      <c r="A65" s="217">
        <v>15</v>
      </c>
      <c r="B65" s="281" t="s">
        <v>327</v>
      </c>
      <c r="C65" s="300">
        <v>0</v>
      </c>
      <c r="D65" s="300">
        <v>0</v>
      </c>
      <c r="E65" s="300">
        <v>0</v>
      </c>
      <c r="F65" s="300">
        <v>0</v>
      </c>
      <c r="G65" s="300">
        <f>SUM(C65:E65)</f>
        <v>0</v>
      </c>
    </row>
    <row r="66" spans="1:7" hidden="1" x14ac:dyDescent="0.2">
      <c r="A66" s="217">
        <v>16</v>
      </c>
      <c r="B66" s="281" t="s">
        <v>413</v>
      </c>
      <c r="C66" s="300">
        <v>0</v>
      </c>
      <c r="D66" s="300">
        <v>0</v>
      </c>
      <c r="E66" s="300">
        <v>0</v>
      </c>
      <c r="F66" s="300">
        <v>0</v>
      </c>
      <c r="G66" s="300">
        <f>SUM(C66:E66)</f>
        <v>0</v>
      </c>
    </row>
    <row r="67" spans="1:7" hidden="1" x14ac:dyDescent="0.2">
      <c r="A67" s="458">
        <v>17</v>
      </c>
      <c r="B67" s="298" t="s">
        <v>879</v>
      </c>
      <c r="C67" s="459">
        <f>SUM(C69:C71)</f>
        <v>0</v>
      </c>
      <c r="D67" s="459">
        <f t="shared" ref="D67:G67" si="8">SUM(D69:D71)</f>
        <v>0</v>
      </c>
      <c r="E67" s="459">
        <f t="shared" si="8"/>
        <v>0</v>
      </c>
      <c r="F67" s="459">
        <f t="shared" si="8"/>
        <v>0</v>
      </c>
      <c r="G67" s="459">
        <f t="shared" si="8"/>
        <v>0</v>
      </c>
    </row>
    <row r="68" spans="1:7" hidden="1" x14ac:dyDescent="0.2">
      <c r="A68" s="458"/>
      <c r="B68" s="298" t="s">
        <v>128</v>
      </c>
      <c r="C68" s="459"/>
      <c r="D68" s="459"/>
      <c r="E68" s="459"/>
      <c r="F68" s="459"/>
      <c r="G68" s="459"/>
    </row>
    <row r="69" spans="1:7" hidden="1" x14ac:dyDescent="0.2">
      <c r="A69" s="217">
        <v>18</v>
      </c>
      <c r="B69" s="281" t="s">
        <v>875</v>
      </c>
      <c r="C69" s="300">
        <v>0</v>
      </c>
      <c r="D69" s="300">
        <v>0</v>
      </c>
      <c r="E69" s="300">
        <v>0</v>
      </c>
      <c r="F69" s="299">
        <v>0</v>
      </c>
      <c r="G69" s="300">
        <f>SUM(C69:E69)</f>
        <v>0</v>
      </c>
    </row>
    <row r="70" spans="1:7" ht="38.25" hidden="1" x14ac:dyDescent="0.2">
      <c r="A70" s="217">
        <v>19</v>
      </c>
      <c r="B70" s="281" t="s">
        <v>327</v>
      </c>
      <c r="C70" s="300">
        <v>0</v>
      </c>
      <c r="D70" s="300">
        <v>0</v>
      </c>
      <c r="E70" s="300">
        <v>0</v>
      </c>
      <c r="F70" s="300">
        <v>0</v>
      </c>
      <c r="G70" s="300">
        <f>SUM(C70:E70)</f>
        <v>0</v>
      </c>
    </row>
    <row r="71" spans="1:7" hidden="1" x14ac:dyDescent="0.2">
      <c r="A71" s="217">
        <v>20</v>
      </c>
      <c r="B71" s="281" t="s">
        <v>413</v>
      </c>
      <c r="C71" s="300">
        <v>0</v>
      </c>
      <c r="D71" s="300">
        <v>0</v>
      </c>
      <c r="E71" s="300">
        <v>0</v>
      </c>
      <c r="F71" s="300">
        <v>0</v>
      </c>
      <c r="G71" s="300">
        <f>SUM(C71:E71)</f>
        <v>0</v>
      </c>
    </row>
    <row r="72" spans="1:7" ht="51" x14ac:dyDescent="0.2">
      <c r="A72" s="458">
        <v>21</v>
      </c>
      <c r="B72" s="298" t="s">
        <v>880</v>
      </c>
      <c r="C72" s="459">
        <f>SUM(C74:C76)</f>
        <v>7115</v>
      </c>
      <c r="D72" s="459">
        <f t="shared" ref="D72:G72" si="9">SUM(D74:D76)</f>
        <v>0</v>
      </c>
      <c r="E72" s="459">
        <f t="shared" si="9"/>
        <v>0</v>
      </c>
      <c r="F72" s="459">
        <f t="shared" si="9"/>
        <v>0</v>
      </c>
      <c r="G72" s="459">
        <f t="shared" si="9"/>
        <v>7115</v>
      </c>
    </row>
    <row r="73" spans="1:7" x14ac:dyDescent="0.2">
      <c r="A73" s="458"/>
      <c r="B73" s="298" t="s">
        <v>128</v>
      </c>
      <c r="C73" s="459"/>
      <c r="D73" s="459"/>
      <c r="E73" s="459"/>
      <c r="F73" s="459"/>
      <c r="G73" s="459"/>
    </row>
    <row r="74" spans="1:7" x14ac:dyDescent="0.2">
      <c r="A74" s="217">
        <v>22</v>
      </c>
      <c r="B74" s="281" t="s">
        <v>875</v>
      </c>
      <c r="C74" s="300">
        <f>C69+C64+C54+C59+C49</f>
        <v>7115</v>
      </c>
      <c r="D74" s="300">
        <v>0</v>
      </c>
      <c r="E74" s="300">
        <v>0</v>
      </c>
      <c r="F74" s="299">
        <v>0</v>
      </c>
      <c r="G74" s="300">
        <f>SUM(C74:E74)</f>
        <v>7115</v>
      </c>
    </row>
    <row r="75" spans="1:7" ht="39" hidden="1" thickBot="1" x14ac:dyDescent="0.25">
      <c r="A75" s="111">
        <v>23</v>
      </c>
      <c r="B75" s="36" t="s">
        <v>327</v>
      </c>
      <c r="C75" s="143">
        <v>0</v>
      </c>
      <c r="D75" s="143">
        <v>0</v>
      </c>
      <c r="E75" s="143">
        <v>0</v>
      </c>
      <c r="F75" s="143">
        <v>0</v>
      </c>
      <c r="G75" s="143">
        <f>SUM(C75:E75)</f>
        <v>0</v>
      </c>
    </row>
    <row r="76" spans="1:7" ht="13.5" hidden="1" thickBot="1" x14ac:dyDescent="0.25">
      <c r="A76" s="111">
        <v>24</v>
      </c>
      <c r="B76" s="36" t="s">
        <v>413</v>
      </c>
      <c r="C76" s="143">
        <v>0</v>
      </c>
      <c r="D76" s="143">
        <v>0</v>
      </c>
      <c r="E76" s="143">
        <v>0</v>
      </c>
      <c r="F76" s="143">
        <v>0</v>
      </c>
      <c r="G76" s="143">
        <f>SUM(C76:E76)</f>
        <v>0</v>
      </c>
    </row>
    <row r="77" spans="1:7" ht="13.5" hidden="1" thickBot="1" x14ac:dyDescent="0.25">
      <c r="A77" s="113">
        <v>25</v>
      </c>
      <c r="B77" s="120" t="s">
        <v>700</v>
      </c>
      <c r="C77" s="462"/>
      <c r="D77" s="463"/>
      <c r="E77" s="463"/>
      <c r="F77" s="463"/>
      <c r="G77" s="464"/>
    </row>
  </sheetData>
  <mergeCells count="92">
    <mergeCell ref="C77:G77"/>
    <mergeCell ref="F47:F48"/>
    <mergeCell ref="F52:F53"/>
    <mergeCell ref="F57:F58"/>
    <mergeCell ref="F62:F63"/>
    <mergeCell ref="F67:F68"/>
    <mergeCell ref="F72:F73"/>
    <mergeCell ref="C40:G40"/>
    <mergeCell ref="A44:A45"/>
    <mergeCell ref="B44:B45"/>
    <mergeCell ref="C44:C45"/>
    <mergeCell ref="D44:E44"/>
    <mergeCell ref="F44:F45"/>
    <mergeCell ref="G44:G45"/>
    <mergeCell ref="A42:G42"/>
    <mergeCell ref="A7:A8"/>
    <mergeCell ref="B7:B8"/>
    <mergeCell ref="C7:C8"/>
    <mergeCell ref="D7:E7"/>
    <mergeCell ref="F7:F8"/>
    <mergeCell ref="G7:G8"/>
    <mergeCell ref="F10:F11"/>
    <mergeCell ref="F15:F16"/>
    <mergeCell ref="F20:F21"/>
    <mergeCell ref="F25:F26"/>
    <mergeCell ref="G20:G21"/>
    <mergeCell ref="G25:G26"/>
    <mergeCell ref="A72:A73"/>
    <mergeCell ref="C72:C73"/>
    <mergeCell ref="D72:D73"/>
    <mergeCell ref="E72:E73"/>
    <mergeCell ref="G72:G73"/>
    <mergeCell ref="A62:A63"/>
    <mergeCell ref="C62:C63"/>
    <mergeCell ref="D62:D63"/>
    <mergeCell ref="E62:E63"/>
    <mergeCell ref="G62:G63"/>
    <mergeCell ref="A67:A68"/>
    <mergeCell ref="C67:C68"/>
    <mergeCell ref="D67:D68"/>
    <mergeCell ref="E67:E68"/>
    <mergeCell ref="G67:G68"/>
    <mergeCell ref="A52:A53"/>
    <mergeCell ref="C52:C53"/>
    <mergeCell ref="D52:D53"/>
    <mergeCell ref="E52:E53"/>
    <mergeCell ref="G52:G53"/>
    <mergeCell ref="A57:A58"/>
    <mergeCell ref="C57:C58"/>
    <mergeCell ref="D57:D58"/>
    <mergeCell ref="E57:E58"/>
    <mergeCell ref="G57:G58"/>
    <mergeCell ref="A47:A48"/>
    <mergeCell ref="C47:C48"/>
    <mergeCell ref="D47:D48"/>
    <mergeCell ref="E47:E48"/>
    <mergeCell ref="G47:G48"/>
    <mergeCell ref="G30:G31"/>
    <mergeCell ref="A35:A36"/>
    <mergeCell ref="C35:C36"/>
    <mergeCell ref="D35:D36"/>
    <mergeCell ref="E35:E36"/>
    <mergeCell ref="G35:G36"/>
    <mergeCell ref="F30:F31"/>
    <mergeCell ref="A30:A31"/>
    <mergeCell ref="C30:C31"/>
    <mergeCell ref="D30:D31"/>
    <mergeCell ref="E30:E31"/>
    <mergeCell ref="F35:F36"/>
    <mergeCell ref="A10:A11"/>
    <mergeCell ref="C10:C11"/>
    <mergeCell ref="D10:D11"/>
    <mergeCell ref="E10:E11"/>
    <mergeCell ref="G10:G11"/>
    <mergeCell ref="A15:A16"/>
    <mergeCell ref="C15:C16"/>
    <mergeCell ref="D15:D16"/>
    <mergeCell ref="E15:E16"/>
    <mergeCell ref="G15:G16"/>
    <mergeCell ref="A20:A21"/>
    <mergeCell ref="C20:C21"/>
    <mergeCell ref="D20:D21"/>
    <mergeCell ref="E20:E21"/>
    <mergeCell ref="A25:A26"/>
    <mergeCell ref="C25:C26"/>
    <mergeCell ref="D25:D26"/>
    <mergeCell ref="E25:E26"/>
    <mergeCell ref="A5:G5"/>
    <mergeCell ref="A1:G1"/>
    <mergeCell ref="A2:G2"/>
    <mergeCell ref="A3:G3"/>
    <mergeCell ref="A4:G4"/>
  </mergeCells>
  <printOptions horizontalCentered="1"/>
  <pageMargins left="0.39370078740157483" right="0.39370078740157483" top="0.39370078740157483" bottom="0.39370078740157483" header="0.31496062992125984" footer="0.31496062992125984"/>
  <pageSetup paperSize="9" orientation="portrait" horizontalDpi="0" verticalDpi="0" r:id="rId1"/>
  <rowBreaks count="1" manualBreakCount="1">
    <brk id="4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19"/>
  <sheetViews>
    <sheetView view="pageBreakPreview" zoomScaleNormal="100" zoomScaleSheetLayoutView="100" workbookViewId="0">
      <selection activeCell="A7" sqref="A7:D18"/>
    </sheetView>
  </sheetViews>
  <sheetFormatPr defaultRowHeight="12.75" x14ac:dyDescent="0.2"/>
  <cols>
    <col min="1" max="1" width="7.140625" customWidth="1"/>
    <col min="2" max="2" width="32.85546875" customWidth="1"/>
    <col min="3" max="3" width="24" customWidth="1"/>
    <col min="4" max="4" width="24.140625" customWidth="1"/>
  </cols>
  <sheetData>
    <row r="1" spans="1:4" s="31" customFormat="1" ht="15.75" x14ac:dyDescent="0.2">
      <c r="A1" s="447" t="s">
        <v>116</v>
      </c>
      <c r="B1" s="447"/>
      <c r="C1" s="447"/>
      <c r="D1" s="447"/>
    </row>
    <row r="2" spans="1:4" s="31" customFormat="1" ht="15.75" x14ac:dyDescent="0.2">
      <c r="A2" s="448" t="s">
        <v>117</v>
      </c>
      <c r="B2" s="448"/>
      <c r="C2" s="448"/>
      <c r="D2" s="448"/>
    </row>
    <row r="3" spans="1:4" s="31" customFormat="1" ht="15.75" x14ac:dyDescent="0.2">
      <c r="A3" s="448" t="str">
        <f>'5.1'!A3:H3</f>
        <v>по состоянию на 31.03.2026</v>
      </c>
      <c r="B3" s="448"/>
      <c r="C3" s="448"/>
      <c r="D3" s="448"/>
    </row>
    <row r="4" spans="1:4" s="31" customFormat="1" ht="15.75" x14ac:dyDescent="0.2">
      <c r="A4" s="465" t="s">
        <v>728</v>
      </c>
      <c r="B4" s="465"/>
      <c r="C4" s="465"/>
      <c r="D4" s="465"/>
    </row>
    <row r="5" spans="1:4" s="31" customFormat="1" ht="28.5" customHeight="1" x14ac:dyDescent="0.2">
      <c r="A5" s="457" t="s">
        <v>688</v>
      </c>
      <c r="B5" s="457"/>
      <c r="C5" s="457"/>
      <c r="D5" s="457"/>
    </row>
    <row r="6" spans="1:4" s="31" customFormat="1" x14ac:dyDescent="0.2">
      <c r="A6" s="50"/>
      <c r="D6" s="34" t="s">
        <v>687</v>
      </c>
    </row>
    <row r="7" spans="1:4" s="31" customFormat="1" ht="25.5" x14ac:dyDescent="0.2">
      <c r="A7" s="220" t="s">
        <v>0</v>
      </c>
      <c r="B7" s="220" t="s">
        <v>2</v>
      </c>
      <c r="C7" s="220" t="str">
        <f>'5.1'!C7</f>
        <v>31 марта 2026 г.</v>
      </c>
      <c r="D7" s="220" t="str">
        <f>'5.1'!F7</f>
        <v>31 декабря 2025 г.</v>
      </c>
    </row>
    <row r="8" spans="1:4" s="31" customFormat="1" x14ac:dyDescent="0.2">
      <c r="A8" s="220">
        <v>1</v>
      </c>
      <c r="B8" s="220">
        <v>2</v>
      </c>
      <c r="C8" s="220">
        <v>3</v>
      </c>
      <c r="D8" s="220">
        <v>4</v>
      </c>
    </row>
    <row r="9" spans="1:4" s="31" customFormat="1" x14ac:dyDescent="0.2">
      <c r="A9" s="301">
        <v>1</v>
      </c>
      <c r="B9" s="66" t="s">
        <v>853</v>
      </c>
      <c r="C9" s="230">
        <v>81541595.849999994</v>
      </c>
      <c r="D9" s="230">
        <v>81541595.849999994</v>
      </c>
    </row>
    <row r="10" spans="1:4" s="31" customFormat="1" hidden="1" x14ac:dyDescent="0.2">
      <c r="A10" s="301">
        <v>2</v>
      </c>
      <c r="B10" s="66" t="s">
        <v>854</v>
      </c>
      <c r="C10" s="230">
        <v>0</v>
      </c>
      <c r="D10" s="230">
        <v>0</v>
      </c>
    </row>
    <row r="11" spans="1:4" s="31" customFormat="1" hidden="1" x14ac:dyDescent="0.2">
      <c r="A11" s="301">
        <v>3</v>
      </c>
      <c r="B11" s="66" t="s">
        <v>855</v>
      </c>
      <c r="C11" s="230">
        <v>0</v>
      </c>
      <c r="D11" s="230">
        <v>0</v>
      </c>
    </row>
    <row r="12" spans="1:4" s="31" customFormat="1" ht="38.25" hidden="1" x14ac:dyDescent="0.2">
      <c r="A12" s="301">
        <v>4</v>
      </c>
      <c r="B12" s="66" t="s">
        <v>856</v>
      </c>
      <c r="C12" s="230">
        <v>0</v>
      </c>
      <c r="D12" s="230">
        <v>0</v>
      </c>
    </row>
    <row r="13" spans="1:4" s="31" customFormat="1" ht="38.25" hidden="1" x14ac:dyDescent="0.2">
      <c r="A13" s="301">
        <v>5</v>
      </c>
      <c r="B13" s="66" t="s">
        <v>857</v>
      </c>
      <c r="C13" s="230">
        <v>0</v>
      </c>
      <c r="D13" s="230">
        <v>0</v>
      </c>
    </row>
    <row r="14" spans="1:4" s="31" customFormat="1" ht="25.5" hidden="1" x14ac:dyDescent="0.2">
      <c r="A14" s="301">
        <v>6</v>
      </c>
      <c r="B14" s="66" t="s">
        <v>858</v>
      </c>
      <c r="C14" s="230">
        <v>0</v>
      </c>
      <c r="D14" s="230">
        <v>0</v>
      </c>
    </row>
    <row r="15" spans="1:4" s="31" customFormat="1" hidden="1" x14ac:dyDescent="0.2">
      <c r="A15" s="301">
        <v>7</v>
      </c>
      <c r="B15" s="66" t="s">
        <v>293</v>
      </c>
      <c r="C15" s="230">
        <v>0</v>
      </c>
      <c r="D15" s="230">
        <v>0</v>
      </c>
    </row>
    <row r="16" spans="1:4" s="31" customFormat="1" hidden="1" x14ac:dyDescent="0.2">
      <c r="A16" s="301">
        <v>8</v>
      </c>
      <c r="B16" s="66" t="s">
        <v>859</v>
      </c>
      <c r="C16" s="230">
        <v>0</v>
      </c>
      <c r="D16" s="230">
        <v>0</v>
      </c>
    </row>
    <row r="17" spans="1:4" s="31" customFormat="1" hidden="1" x14ac:dyDescent="0.2">
      <c r="A17" s="301">
        <v>9</v>
      </c>
      <c r="B17" s="66" t="s">
        <v>135</v>
      </c>
      <c r="C17" s="230">
        <v>0</v>
      </c>
      <c r="D17" s="230">
        <v>0</v>
      </c>
    </row>
    <row r="18" spans="1:4" s="31" customFormat="1" x14ac:dyDescent="0.2">
      <c r="A18" s="302">
        <v>11</v>
      </c>
      <c r="B18" s="303" t="s">
        <v>125</v>
      </c>
      <c r="C18" s="278">
        <f>SUM(C9:C15)</f>
        <v>81541595.849999994</v>
      </c>
      <c r="D18" s="278">
        <f>SUM(D9:D15)</f>
        <v>81541595.849999994</v>
      </c>
    </row>
    <row r="19" spans="1:4" s="31" customFormat="1" x14ac:dyDescent="0.2"/>
  </sheetData>
  <mergeCells count="5">
    <mergeCell ref="A1:D1"/>
    <mergeCell ref="A2:D2"/>
    <mergeCell ref="A3:D3"/>
    <mergeCell ref="A4:D4"/>
    <mergeCell ref="A5:D5"/>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4"/>
  <sheetViews>
    <sheetView view="pageBreakPreview" zoomScaleNormal="100" zoomScaleSheetLayoutView="100" workbookViewId="0">
      <selection activeCell="A7" sqref="A7:D21"/>
    </sheetView>
  </sheetViews>
  <sheetFormatPr defaultRowHeight="12.75" x14ac:dyDescent="0.2"/>
  <cols>
    <col min="1" max="1" width="7.140625" customWidth="1"/>
    <col min="2" max="2" width="32.85546875" customWidth="1"/>
    <col min="3" max="3" width="23.42578125" customWidth="1"/>
    <col min="4" max="4" width="22.5703125" customWidth="1"/>
  </cols>
  <sheetData>
    <row r="1" spans="1:4" s="31" customFormat="1" ht="15.75" x14ac:dyDescent="0.2">
      <c r="A1" s="447" t="s">
        <v>116</v>
      </c>
      <c r="B1" s="447"/>
      <c r="C1" s="447"/>
      <c r="D1" s="447"/>
    </row>
    <row r="2" spans="1:4" s="31" customFormat="1" ht="15.75" x14ac:dyDescent="0.2">
      <c r="A2" s="448" t="s">
        <v>117</v>
      </c>
      <c r="B2" s="448"/>
      <c r="C2" s="448"/>
      <c r="D2" s="448"/>
    </row>
    <row r="3" spans="1:4" s="31" customFormat="1" ht="15.75" x14ac:dyDescent="0.2">
      <c r="A3" s="448" t="str">
        <f>'5.1'!A3:H3</f>
        <v>по состоянию на 31.03.2026</v>
      </c>
      <c r="B3" s="448"/>
      <c r="C3" s="448"/>
      <c r="D3" s="448"/>
    </row>
    <row r="4" spans="1:4" s="31" customFormat="1" ht="15.75" x14ac:dyDescent="0.2">
      <c r="A4" s="465" t="s">
        <v>728</v>
      </c>
      <c r="B4" s="465"/>
      <c r="C4" s="465"/>
      <c r="D4" s="465"/>
    </row>
    <row r="5" spans="1:4" s="31" customFormat="1" ht="30" customHeight="1" x14ac:dyDescent="0.2">
      <c r="A5" s="457" t="s">
        <v>882</v>
      </c>
      <c r="B5" s="457"/>
      <c r="C5" s="457"/>
      <c r="D5" s="457"/>
    </row>
    <row r="6" spans="1:4" s="31" customFormat="1" x14ac:dyDescent="0.2">
      <c r="A6" s="50"/>
      <c r="D6" s="34" t="s">
        <v>690</v>
      </c>
    </row>
    <row r="7" spans="1:4" s="31" customFormat="1" ht="25.5" x14ac:dyDescent="0.2">
      <c r="A7" s="220" t="s">
        <v>0</v>
      </c>
      <c r="B7" s="220" t="s">
        <v>2</v>
      </c>
      <c r="C7" s="220" t="str">
        <f>'5.1'!C7:E7</f>
        <v>31 марта 2026 г.</v>
      </c>
      <c r="D7" s="220" t="str">
        <f>'5.1'!F7</f>
        <v>31 декабря 2025 г.</v>
      </c>
    </row>
    <row r="8" spans="1:4" s="31" customFormat="1" x14ac:dyDescent="0.2">
      <c r="A8" s="220">
        <v>1</v>
      </c>
      <c r="B8" s="220">
        <v>2</v>
      </c>
      <c r="C8" s="220">
        <v>3</v>
      </c>
      <c r="D8" s="220">
        <v>4</v>
      </c>
    </row>
    <row r="9" spans="1:4" s="31" customFormat="1" x14ac:dyDescent="0.2">
      <c r="A9" s="304">
        <v>1</v>
      </c>
      <c r="B9" s="305" t="s">
        <v>860</v>
      </c>
      <c r="C9" s="306">
        <f>C10</f>
        <v>81541595.849999994</v>
      </c>
      <c r="D9" s="306">
        <f>D10</f>
        <v>81541595.849999994</v>
      </c>
    </row>
    <row r="10" spans="1:4" s="31" customFormat="1" ht="25.5" x14ac:dyDescent="0.2">
      <c r="A10" s="301">
        <v>2</v>
      </c>
      <c r="B10" s="66" t="s">
        <v>332</v>
      </c>
      <c r="C10" s="230">
        <f>'6.1'!C9</f>
        <v>81541595.849999994</v>
      </c>
      <c r="D10" s="230">
        <f>'6.1'!D9</f>
        <v>81541595.849999994</v>
      </c>
    </row>
    <row r="11" spans="1:4" s="31" customFormat="1" hidden="1" x14ac:dyDescent="0.2">
      <c r="A11" s="301">
        <v>3</v>
      </c>
      <c r="B11" s="66" t="s">
        <v>333</v>
      </c>
      <c r="C11" s="230">
        <v>0</v>
      </c>
      <c r="D11" s="230">
        <v>0</v>
      </c>
    </row>
    <row r="12" spans="1:4" s="31" customFormat="1" hidden="1" x14ac:dyDescent="0.2">
      <c r="A12" s="301">
        <v>4</v>
      </c>
      <c r="B12" s="66" t="s">
        <v>334</v>
      </c>
      <c r="C12" s="230">
        <v>0</v>
      </c>
      <c r="D12" s="230">
        <v>0</v>
      </c>
    </row>
    <row r="13" spans="1:4" s="31" customFormat="1" ht="38.25" hidden="1" x14ac:dyDescent="0.2">
      <c r="A13" s="304">
        <v>5</v>
      </c>
      <c r="B13" s="305" t="s">
        <v>689</v>
      </c>
      <c r="C13" s="306">
        <v>0</v>
      </c>
      <c r="D13" s="306">
        <v>0</v>
      </c>
    </row>
    <row r="14" spans="1:4" s="31" customFormat="1" hidden="1" x14ac:dyDescent="0.2">
      <c r="A14" s="301">
        <v>6</v>
      </c>
      <c r="B14" s="66" t="s">
        <v>329</v>
      </c>
      <c r="C14" s="230">
        <v>0</v>
      </c>
      <c r="D14" s="230">
        <v>0</v>
      </c>
    </row>
    <row r="15" spans="1:4" s="31" customFormat="1" ht="25.5" hidden="1" x14ac:dyDescent="0.2">
      <c r="A15" s="301">
        <v>7</v>
      </c>
      <c r="B15" s="66" t="s">
        <v>330</v>
      </c>
      <c r="C15" s="230">
        <v>0</v>
      </c>
      <c r="D15" s="230">
        <v>0</v>
      </c>
    </row>
    <row r="16" spans="1:4" s="31" customFormat="1" hidden="1" x14ac:dyDescent="0.2">
      <c r="A16" s="301">
        <v>8</v>
      </c>
      <c r="B16" s="66" t="s">
        <v>331</v>
      </c>
      <c r="C16" s="230">
        <v>0</v>
      </c>
      <c r="D16" s="230">
        <v>0</v>
      </c>
    </row>
    <row r="17" spans="1:4" s="31" customFormat="1" ht="25.5" hidden="1" x14ac:dyDescent="0.2">
      <c r="A17" s="301">
        <v>9</v>
      </c>
      <c r="B17" s="66" t="s">
        <v>332</v>
      </c>
      <c r="C17" s="230">
        <v>0</v>
      </c>
      <c r="D17" s="230">
        <v>0</v>
      </c>
    </row>
    <row r="18" spans="1:4" s="31" customFormat="1" hidden="1" x14ac:dyDescent="0.2">
      <c r="A18" s="301">
        <v>10</v>
      </c>
      <c r="B18" s="66" t="s">
        <v>333</v>
      </c>
      <c r="C18" s="230">
        <v>0</v>
      </c>
      <c r="D18" s="230">
        <v>0</v>
      </c>
    </row>
    <row r="19" spans="1:4" s="31" customFormat="1" hidden="1" x14ac:dyDescent="0.2">
      <c r="A19" s="301">
        <v>11</v>
      </c>
      <c r="B19" s="66" t="s">
        <v>334</v>
      </c>
      <c r="C19" s="230">
        <v>0</v>
      </c>
      <c r="D19" s="230">
        <v>0</v>
      </c>
    </row>
    <row r="20" spans="1:4" s="31" customFormat="1" x14ac:dyDescent="0.2">
      <c r="A20" s="302">
        <v>12</v>
      </c>
      <c r="B20" s="303" t="s">
        <v>125</v>
      </c>
      <c r="C20" s="278">
        <f>C9+C13</f>
        <v>81541595.849999994</v>
      </c>
      <c r="D20" s="278">
        <f>D9+D13</f>
        <v>81541595.849999994</v>
      </c>
    </row>
    <row r="21" spans="1:4" s="31" customFormat="1" ht="26.25" customHeight="1" x14ac:dyDescent="0.2">
      <c r="A21" s="307">
        <v>13</v>
      </c>
      <c r="B21" s="168" t="s">
        <v>700</v>
      </c>
      <c r="C21" s="466" t="s">
        <v>884</v>
      </c>
      <c r="D21" s="466"/>
    </row>
    <row r="24" spans="1:4" ht="13.5" customHeight="1" x14ac:dyDescent="0.2"/>
  </sheetData>
  <mergeCells count="6">
    <mergeCell ref="C21:D21"/>
    <mergeCell ref="A1:D1"/>
    <mergeCell ref="A2:D2"/>
    <mergeCell ref="A3:D3"/>
    <mergeCell ref="A4:D4"/>
    <mergeCell ref="A5:D5"/>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23"/>
  <sheetViews>
    <sheetView view="pageBreakPreview" topLeftCell="A4" zoomScaleNormal="100" zoomScaleSheetLayoutView="100" workbookViewId="0">
      <selection activeCell="A7" sqref="A7:H23"/>
    </sheetView>
  </sheetViews>
  <sheetFormatPr defaultRowHeight="12.75" x14ac:dyDescent="0.2"/>
  <cols>
    <col min="1" max="1" width="6.140625" style="31" customWidth="1"/>
    <col min="2" max="2" width="21.28515625" style="31" customWidth="1"/>
    <col min="3" max="4" width="14.140625" style="31" customWidth="1"/>
    <col min="5" max="5" width="15.7109375" style="31" customWidth="1"/>
    <col min="6" max="6" width="14.140625" style="31" customWidth="1"/>
    <col min="7" max="7" width="13.140625" style="31" customWidth="1"/>
    <col min="8" max="8" width="15" style="31" customWidth="1"/>
    <col min="9" max="9" width="11" style="31" customWidth="1"/>
    <col min="10" max="12" width="9.140625" style="31"/>
    <col min="13" max="13" width="12" style="31" customWidth="1"/>
    <col min="14" max="14" width="14.140625" style="31" customWidth="1"/>
    <col min="15" max="16384" width="9.140625" style="31"/>
  </cols>
  <sheetData>
    <row r="1" spans="1:8" ht="15.75" x14ac:dyDescent="0.2">
      <c r="A1" s="447" t="s">
        <v>116</v>
      </c>
      <c r="B1" s="447"/>
      <c r="C1" s="447"/>
      <c r="D1" s="447"/>
      <c r="E1" s="447"/>
      <c r="F1" s="447"/>
      <c r="G1" s="447"/>
      <c r="H1" s="447"/>
    </row>
    <row r="2" spans="1:8" ht="15.75" x14ac:dyDescent="0.2">
      <c r="A2" s="448" t="s">
        <v>117</v>
      </c>
      <c r="B2" s="448"/>
      <c r="C2" s="448"/>
      <c r="D2" s="448"/>
      <c r="E2" s="448"/>
      <c r="F2" s="448"/>
      <c r="G2" s="448"/>
      <c r="H2" s="448"/>
    </row>
    <row r="3" spans="1:8" ht="15.75" x14ac:dyDescent="0.2">
      <c r="A3" s="448" t="str">
        <f>'5.1'!A3:H3</f>
        <v>по состоянию на 31.03.2026</v>
      </c>
      <c r="B3" s="448"/>
      <c r="C3" s="448"/>
      <c r="D3" s="448"/>
      <c r="E3" s="448"/>
      <c r="F3" s="448"/>
      <c r="G3" s="448"/>
      <c r="H3" s="448"/>
    </row>
    <row r="4" spans="1:8" ht="15.75" x14ac:dyDescent="0.2">
      <c r="A4" s="448" t="s">
        <v>729</v>
      </c>
      <c r="B4" s="448"/>
      <c r="C4" s="448"/>
      <c r="D4" s="448"/>
      <c r="E4" s="448"/>
      <c r="F4" s="448"/>
      <c r="G4" s="448"/>
      <c r="H4" s="448"/>
    </row>
    <row r="5" spans="1:8" ht="27" customHeight="1" x14ac:dyDescent="0.2">
      <c r="A5" s="468" t="s">
        <v>883</v>
      </c>
      <c r="B5" s="468"/>
      <c r="C5" s="468"/>
      <c r="D5" s="468"/>
      <c r="E5" s="468"/>
      <c r="F5" s="468"/>
      <c r="G5" s="468"/>
      <c r="H5" s="468"/>
    </row>
    <row r="6" spans="1:8" x14ac:dyDescent="0.2">
      <c r="H6" s="40" t="s">
        <v>291</v>
      </c>
    </row>
    <row r="7" spans="1:8" ht="15.75" customHeight="1" x14ac:dyDescent="0.2">
      <c r="A7" s="449" t="s">
        <v>0</v>
      </c>
      <c r="B7" s="449" t="s">
        <v>2</v>
      </c>
      <c r="C7" s="449" t="str">
        <f>'5.1'!C7:E7</f>
        <v>31 марта 2026 г.</v>
      </c>
      <c r="D7" s="449"/>
      <c r="E7" s="449"/>
      <c r="F7" s="449" t="str">
        <f>'5.1'!F7</f>
        <v>31 декабря 2025 г.</v>
      </c>
      <c r="G7" s="449"/>
      <c r="H7" s="449"/>
    </row>
    <row r="8" spans="1:8" ht="38.25" x14ac:dyDescent="0.2">
      <c r="A8" s="449"/>
      <c r="B8" s="449"/>
      <c r="C8" s="286" t="s">
        <v>119</v>
      </c>
      <c r="D8" s="286" t="s">
        <v>120</v>
      </c>
      <c r="E8" s="286" t="s">
        <v>121</v>
      </c>
      <c r="F8" s="286" t="s">
        <v>119</v>
      </c>
      <c r="G8" s="286" t="s">
        <v>120</v>
      </c>
      <c r="H8" s="286" t="s">
        <v>121</v>
      </c>
    </row>
    <row r="9" spans="1:8" x14ac:dyDescent="0.2">
      <c r="A9" s="286">
        <v>1</v>
      </c>
      <c r="B9" s="286">
        <v>2</v>
      </c>
      <c r="C9" s="286">
        <v>3</v>
      </c>
      <c r="D9" s="286">
        <v>4</v>
      </c>
      <c r="E9" s="286">
        <v>5</v>
      </c>
      <c r="F9" s="286">
        <v>3</v>
      </c>
      <c r="G9" s="286">
        <v>4</v>
      </c>
      <c r="H9" s="286">
        <v>5</v>
      </c>
    </row>
    <row r="10" spans="1:8" ht="89.25" hidden="1" x14ac:dyDescent="0.2">
      <c r="A10" s="287">
        <v>1</v>
      </c>
      <c r="B10" s="288" t="s">
        <v>292</v>
      </c>
      <c r="C10" s="289">
        <v>0</v>
      </c>
      <c r="D10" s="289">
        <v>0</v>
      </c>
      <c r="E10" s="289">
        <f t="shared" ref="E10:E21" si="0">C10-D10</f>
        <v>0</v>
      </c>
      <c r="F10" s="289">
        <v>0</v>
      </c>
      <c r="G10" s="289">
        <v>0</v>
      </c>
      <c r="H10" s="289">
        <f t="shared" ref="H10:H21" si="1">F10-G10</f>
        <v>0</v>
      </c>
    </row>
    <row r="11" spans="1:8" ht="89.25" x14ac:dyDescent="0.2">
      <c r="A11" s="287">
        <v>2</v>
      </c>
      <c r="B11" s="288" t="s">
        <v>302</v>
      </c>
      <c r="C11" s="290">
        <f>30000000+52972.6</f>
        <v>30052972.600000001</v>
      </c>
      <c r="D11" s="290">
        <v>-300530</v>
      </c>
      <c r="E11" s="290">
        <f>SUM(C11:D11)</f>
        <v>29752442.600000001</v>
      </c>
      <c r="F11" s="290">
        <v>31737816.989999998</v>
      </c>
      <c r="G11" s="290">
        <v>-317378</v>
      </c>
      <c r="H11" s="290">
        <v>31420438.989999998</v>
      </c>
    </row>
    <row r="12" spans="1:8" ht="25.5" hidden="1" x14ac:dyDescent="0.2">
      <c r="A12" s="287">
        <v>3</v>
      </c>
      <c r="B12" s="288" t="s">
        <v>293</v>
      </c>
      <c r="C12" s="291">
        <v>0</v>
      </c>
      <c r="D12" s="291">
        <v>0</v>
      </c>
      <c r="E12" s="291">
        <f t="shared" si="0"/>
        <v>0</v>
      </c>
      <c r="F12" s="291">
        <v>0</v>
      </c>
      <c r="G12" s="291">
        <v>0</v>
      </c>
      <c r="H12" s="291">
        <f t="shared" si="1"/>
        <v>0</v>
      </c>
    </row>
    <row r="13" spans="1:8" ht="89.25" hidden="1" x14ac:dyDescent="0.2">
      <c r="A13" s="287">
        <v>4</v>
      </c>
      <c r="B13" s="288" t="s">
        <v>294</v>
      </c>
      <c r="C13" s="291">
        <v>0</v>
      </c>
      <c r="D13" s="291">
        <v>0</v>
      </c>
      <c r="E13" s="291">
        <f t="shared" si="0"/>
        <v>0</v>
      </c>
      <c r="F13" s="291">
        <v>0</v>
      </c>
      <c r="G13" s="291">
        <v>0</v>
      </c>
      <c r="H13" s="291">
        <f t="shared" si="1"/>
        <v>0</v>
      </c>
    </row>
    <row r="14" spans="1:8" ht="76.5" hidden="1" x14ac:dyDescent="0.2">
      <c r="A14" s="287">
        <v>5</v>
      </c>
      <c r="B14" s="288" t="s">
        <v>295</v>
      </c>
      <c r="C14" s="291">
        <v>0</v>
      </c>
      <c r="D14" s="291">
        <v>0</v>
      </c>
      <c r="E14" s="291">
        <f t="shared" si="0"/>
        <v>0</v>
      </c>
      <c r="F14" s="291">
        <v>0</v>
      </c>
      <c r="G14" s="291">
        <v>0</v>
      </c>
      <c r="H14" s="291">
        <f t="shared" si="1"/>
        <v>0</v>
      </c>
    </row>
    <row r="15" spans="1:8" ht="89.25" hidden="1" x14ac:dyDescent="0.2">
      <c r="A15" s="287">
        <v>6</v>
      </c>
      <c r="B15" s="288" t="s">
        <v>296</v>
      </c>
      <c r="C15" s="291">
        <v>0</v>
      </c>
      <c r="D15" s="291">
        <v>0</v>
      </c>
      <c r="E15" s="291">
        <f t="shared" si="0"/>
        <v>0</v>
      </c>
      <c r="F15" s="291">
        <v>0</v>
      </c>
      <c r="G15" s="291">
        <v>0</v>
      </c>
      <c r="H15" s="291">
        <f t="shared" si="1"/>
        <v>0</v>
      </c>
    </row>
    <row r="16" spans="1:8" ht="89.25" hidden="1" x14ac:dyDescent="0.2">
      <c r="A16" s="287">
        <v>7</v>
      </c>
      <c r="B16" s="288" t="s">
        <v>297</v>
      </c>
      <c r="C16" s="291">
        <v>0</v>
      </c>
      <c r="D16" s="291">
        <v>0</v>
      </c>
      <c r="E16" s="291">
        <f t="shared" si="0"/>
        <v>0</v>
      </c>
      <c r="F16" s="291">
        <v>0</v>
      </c>
      <c r="G16" s="291">
        <v>0</v>
      </c>
      <c r="H16" s="291">
        <f t="shared" si="1"/>
        <v>0</v>
      </c>
    </row>
    <row r="17" spans="1:8" ht="114.75" hidden="1" x14ac:dyDescent="0.2">
      <c r="A17" s="287">
        <v>8</v>
      </c>
      <c r="B17" s="288" t="s">
        <v>298</v>
      </c>
      <c r="C17" s="291">
        <v>0</v>
      </c>
      <c r="D17" s="291">
        <v>0</v>
      </c>
      <c r="E17" s="291">
        <f t="shared" si="0"/>
        <v>0</v>
      </c>
      <c r="F17" s="291">
        <v>0</v>
      </c>
      <c r="G17" s="291">
        <v>0</v>
      </c>
      <c r="H17" s="291">
        <f t="shared" si="1"/>
        <v>0</v>
      </c>
    </row>
    <row r="18" spans="1:8" ht="89.25" hidden="1" x14ac:dyDescent="0.2">
      <c r="A18" s="287">
        <v>9</v>
      </c>
      <c r="B18" s="288" t="s">
        <v>299</v>
      </c>
      <c r="C18" s="291">
        <v>0</v>
      </c>
      <c r="D18" s="291">
        <v>0</v>
      </c>
      <c r="E18" s="291">
        <f t="shared" si="0"/>
        <v>0</v>
      </c>
      <c r="F18" s="291">
        <v>0</v>
      </c>
      <c r="G18" s="291">
        <v>0</v>
      </c>
      <c r="H18" s="291">
        <f t="shared" si="1"/>
        <v>0</v>
      </c>
    </row>
    <row r="19" spans="1:8" ht="76.5" hidden="1" x14ac:dyDescent="0.2">
      <c r="A19" s="287">
        <v>10</v>
      </c>
      <c r="B19" s="288" t="s">
        <v>301</v>
      </c>
      <c r="C19" s="291">
        <v>0</v>
      </c>
      <c r="D19" s="291">
        <v>0</v>
      </c>
      <c r="E19" s="291">
        <f t="shared" si="0"/>
        <v>0</v>
      </c>
      <c r="F19" s="291">
        <v>0</v>
      </c>
      <c r="G19" s="291">
        <v>0</v>
      </c>
      <c r="H19" s="291">
        <f t="shared" si="1"/>
        <v>0</v>
      </c>
    </row>
    <row r="20" spans="1:8" ht="76.5" hidden="1" x14ac:dyDescent="0.2">
      <c r="A20" s="287">
        <v>11</v>
      </c>
      <c r="B20" s="288" t="s">
        <v>301</v>
      </c>
      <c r="C20" s="291">
        <v>0</v>
      </c>
      <c r="D20" s="291">
        <v>0</v>
      </c>
      <c r="E20" s="291">
        <f t="shared" si="0"/>
        <v>0</v>
      </c>
      <c r="F20" s="291">
        <v>0</v>
      </c>
      <c r="G20" s="291">
        <v>0</v>
      </c>
      <c r="H20" s="291">
        <f t="shared" si="1"/>
        <v>0</v>
      </c>
    </row>
    <row r="21" spans="1:8" hidden="1" x14ac:dyDescent="0.2">
      <c r="A21" s="287">
        <v>12</v>
      </c>
      <c r="B21" s="288" t="s">
        <v>135</v>
      </c>
      <c r="C21" s="291">
        <v>0</v>
      </c>
      <c r="D21" s="291">
        <v>0</v>
      </c>
      <c r="E21" s="291">
        <f t="shared" si="0"/>
        <v>0</v>
      </c>
      <c r="F21" s="291">
        <v>0</v>
      </c>
      <c r="G21" s="291">
        <v>0</v>
      </c>
      <c r="H21" s="291">
        <f t="shared" si="1"/>
        <v>0</v>
      </c>
    </row>
    <row r="22" spans="1:8" x14ac:dyDescent="0.2">
      <c r="A22" s="308">
        <v>13</v>
      </c>
      <c r="B22" s="309" t="s">
        <v>125</v>
      </c>
      <c r="C22" s="310">
        <f t="shared" ref="C22:H22" si="2">SUM(C10:C21)</f>
        <v>30052972.600000001</v>
      </c>
      <c r="D22" s="310">
        <f t="shared" si="2"/>
        <v>-300530</v>
      </c>
      <c r="E22" s="310">
        <f t="shared" si="2"/>
        <v>29752442.600000001</v>
      </c>
      <c r="F22" s="310">
        <f t="shared" si="2"/>
        <v>31737816.989999998</v>
      </c>
      <c r="G22" s="310">
        <f t="shared" si="2"/>
        <v>-317378</v>
      </c>
      <c r="H22" s="310">
        <f t="shared" si="2"/>
        <v>31420438.989999998</v>
      </c>
    </row>
    <row r="23" spans="1:8" ht="75" customHeight="1" x14ac:dyDescent="0.2">
      <c r="A23" s="311">
        <v>14</v>
      </c>
      <c r="B23" s="312" t="s">
        <v>700</v>
      </c>
      <c r="C23" s="467" t="s">
        <v>1120</v>
      </c>
      <c r="D23" s="467"/>
      <c r="E23" s="467"/>
      <c r="F23" s="467"/>
      <c r="G23" s="467"/>
      <c r="H23" s="467"/>
    </row>
  </sheetData>
  <mergeCells count="10">
    <mergeCell ref="C23:H23"/>
    <mergeCell ref="A1:H1"/>
    <mergeCell ref="A2:H2"/>
    <mergeCell ref="A3:H3"/>
    <mergeCell ref="A4:H4"/>
    <mergeCell ref="A7:A8"/>
    <mergeCell ref="B7:B8"/>
    <mergeCell ref="C7:E7"/>
    <mergeCell ref="F7:H7"/>
    <mergeCell ref="A5:H5"/>
  </mergeCells>
  <printOptions horizontalCentered="1"/>
  <pageMargins left="0.39370078740157483" right="0.39370078740157483" top="0.39370078740157483" bottom="0.39370078740157483" header="0.31496062992125984" footer="0.31496062992125984"/>
  <pageSetup paperSize="9" fitToHeight="42"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73"/>
  <sheetViews>
    <sheetView view="pageBreakPreview" topLeftCell="A37" zoomScaleNormal="100" zoomScaleSheetLayoutView="100" workbookViewId="0">
      <selection activeCell="A92" sqref="A92:H163"/>
    </sheetView>
  </sheetViews>
  <sheetFormatPr defaultRowHeight="12.75" x14ac:dyDescent="0.2"/>
  <cols>
    <col min="1" max="1" width="9.28515625" style="31" bestFit="1" customWidth="1"/>
    <col min="2" max="2" width="19" style="31" customWidth="1"/>
    <col min="3" max="3" width="13.140625" style="31" customWidth="1"/>
    <col min="4" max="7" width="11.85546875" style="31" customWidth="1"/>
    <col min="8" max="8" width="13.42578125" style="31" customWidth="1"/>
    <col min="9" max="16384" width="9.140625" style="31"/>
  </cols>
  <sheetData>
    <row r="1" spans="1:8" ht="15.75" x14ac:dyDescent="0.2">
      <c r="A1" s="447" t="s">
        <v>116</v>
      </c>
      <c r="B1" s="447"/>
      <c r="C1" s="447"/>
      <c r="D1" s="447"/>
      <c r="E1" s="447"/>
      <c r="F1" s="447"/>
      <c r="G1" s="447"/>
      <c r="H1" s="447"/>
    </row>
    <row r="2" spans="1:8" ht="15.75" x14ac:dyDescent="0.2">
      <c r="A2" s="448" t="s">
        <v>117</v>
      </c>
      <c r="B2" s="448"/>
      <c r="C2" s="448"/>
      <c r="D2" s="448"/>
      <c r="E2" s="448"/>
      <c r="F2" s="448"/>
      <c r="G2" s="448"/>
      <c r="H2" s="448"/>
    </row>
    <row r="3" spans="1:8" ht="15.75" x14ac:dyDescent="0.2">
      <c r="A3" s="448" t="str">
        <f>'5.1'!A3:H3</f>
        <v>по состоянию на 31.03.2026</v>
      </c>
      <c r="B3" s="448"/>
      <c r="C3" s="448"/>
      <c r="D3" s="448"/>
      <c r="E3" s="448"/>
      <c r="F3" s="448"/>
      <c r="G3" s="448"/>
      <c r="H3" s="448"/>
    </row>
    <row r="4" spans="1:8" ht="15.75" x14ac:dyDescent="0.2">
      <c r="A4" s="448" t="s">
        <v>729</v>
      </c>
      <c r="B4" s="448"/>
      <c r="C4" s="448"/>
      <c r="D4" s="448"/>
      <c r="E4" s="448"/>
      <c r="F4" s="448"/>
      <c r="G4" s="448"/>
      <c r="H4" s="448"/>
    </row>
    <row r="5" spans="1:8" ht="45.75" customHeight="1" x14ac:dyDescent="0.2">
      <c r="A5" s="457" t="s">
        <v>885</v>
      </c>
      <c r="B5" s="457"/>
      <c r="C5" s="457"/>
      <c r="D5" s="457"/>
      <c r="E5" s="457"/>
      <c r="F5" s="457"/>
      <c r="G5" s="457"/>
      <c r="H5" s="457"/>
    </row>
    <row r="6" spans="1:8" ht="15.75" x14ac:dyDescent="0.2">
      <c r="A6" s="116"/>
      <c r="B6" s="116"/>
      <c r="C6" s="116"/>
      <c r="D6" s="116"/>
      <c r="E6" s="116"/>
      <c r="F6" s="116"/>
      <c r="G6" s="116"/>
      <c r="H6" s="34" t="s">
        <v>303</v>
      </c>
    </row>
    <row r="7" spans="1:8" ht="52.5" customHeight="1" x14ac:dyDescent="0.2">
      <c r="A7" s="460" t="s">
        <v>0</v>
      </c>
      <c r="B7" s="460" t="s">
        <v>2</v>
      </c>
      <c r="C7" s="460" t="s">
        <v>869</v>
      </c>
      <c r="D7" s="461" t="s">
        <v>872</v>
      </c>
      <c r="E7" s="461"/>
      <c r="F7" s="461"/>
      <c r="G7" s="460" t="s">
        <v>873</v>
      </c>
      <c r="H7" s="460" t="s">
        <v>125</v>
      </c>
    </row>
    <row r="8" spans="1:8" ht="216.75" x14ac:dyDescent="0.2">
      <c r="A8" s="460"/>
      <c r="B8" s="460"/>
      <c r="C8" s="460"/>
      <c r="D8" s="220" t="s">
        <v>870</v>
      </c>
      <c r="E8" s="220" t="s">
        <v>886</v>
      </c>
      <c r="F8" s="220" t="s">
        <v>887</v>
      </c>
      <c r="G8" s="460"/>
      <c r="H8" s="460"/>
    </row>
    <row r="9" spans="1:8" x14ac:dyDescent="0.2">
      <c r="A9" s="220">
        <v>1</v>
      </c>
      <c r="B9" s="220">
        <v>2</v>
      </c>
      <c r="C9" s="220">
        <v>3</v>
      </c>
      <c r="D9" s="220">
        <v>4</v>
      </c>
      <c r="E9" s="220">
        <v>5</v>
      </c>
      <c r="F9" s="220">
        <v>6</v>
      </c>
      <c r="G9" s="220">
        <v>7</v>
      </c>
      <c r="H9" s="220">
        <v>8</v>
      </c>
    </row>
    <row r="10" spans="1:8" ht="63.75" x14ac:dyDescent="0.2">
      <c r="A10" s="458">
        <v>1</v>
      </c>
      <c r="B10" s="298" t="s">
        <v>874</v>
      </c>
      <c r="C10" s="469">
        <f>SUM(C12:C22)</f>
        <v>317378</v>
      </c>
      <c r="D10" s="469">
        <f t="shared" ref="D10:H10" si="0">SUM(D12:D22)</f>
        <v>0</v>
      </c>
      <c r="E10" s="469">
        <f t="shared" si="0"/>
        <v>0</v>
      </c>
      <c r="F10" s="469">
        <f t="shared" si="0"/>
        <v>0</v>
      </c>
      <c r="G10" s="469">
        <f t="shared" si="0"/>
        <v>0</v>
      </c>
      <c r="H10" s="469">
        <f t="shared" si="0"/>
        <v>317378</v>
      </c>
    </row>
    <row r="11" spans="1:8" x14ac:dyDescent="0.2">
      <c r="A11" s="458"/>
      <c r="B11" s="298" t="s">
        <v>128</v>
      </c>
      <c r="C11" s="469"/>
      <c r="D11" s="469"/>
      <c r="E11" s="469"/>
      <c r="F11" s="469"/>
      <c r="G11" s="469"/>
      <c r="H11" s="469"/>
    </row>
    <row r="12" spans="1:8" ht="51" hidden="1" x14ac:dyDescent="0.2">
      <c r="A12" s="217">
        <f>A10+1</f>
        <v>2</v>
      </c>
      <c r="B12" s="281" t="s">
        <v>888</v>
      </c>
      <c r="C12" s="315">
        <f>'10.2'!E128</f>
        <v>0</v>
      </c>
      <c r="D12" s="316">
        <v>0</v>
      </c>
      <c r="E12" s="316">
        <v>0</v>
      </c>
      <c r="F12" s="316">
        <v>0</v>
      </c>
      <c r="G12" s="316">
        <v>0</v>
      </c>
      <c r="H12" s="316">
        <f>SUM(C12:G12)</f>
        <v>0</v>
      </c>
    </row>
    <row r="13" spans="1:8" ht="38.25" x14ac:dyDescent="0.2">
      <c r="A13" s="217">
        <f>A12+1</f>
        <v>3</v>
      </c>
      <c r="B13" s="281" t="s">
        <v>889</v>
      </c>
      <c r="C13" s="315">
        <f>-'10.1'!G11</f>
        <v>317378</v>
      </c>
      <c r="D13" s="315">
        <v>0</v>
      </c>
      <c r="E13" s="315">
        <v>0</v>
      </c>
      <c r="F13" s="315">
        <v>0</v>
      </c>
      <c r="G13" s="315">
        <v>0</v>
      </c>
      <c r="H13" s="316">
        <f t="shared" ref="H13:H22" si="1">SUM(C13:G13)</f>
        <v>317378</v>
      </c>
    </row>
    <row r="14" spans="1:8" ht="102" hidden="1" x14ac:dyDescent="0.2">
      <c r="A14" s="217">
        <f t="shared" ref="A14:A22" si="2">A13+1</f>
        <v>4</v>
      </c>
      <c r="B14" s="281" t="s">
        <v>310</v>
      </c>
      <c r="C14" s="315">
        <v>0</v>
      </c>
      <c r="D14" s="315">
        <v>0</v>
      </c>
      <c r="E14" s="315">
        <v>0</v>
      </c>
      <c r="F14" s="315">
        <v>0</v>
      </c>
      <c r="G14" s="315">
        <v>0</v>
      </c>
      <c r="H14" s="316">
        <f t="shared" si="1"/>
        <v>0</v>
      </c>
    </row>
    <row r="15" spans="1:8" ht="89.25" hidden="1" x14ac:dyDescent="0.2">
      <c r="A15" s="217">
        <f t="shared" si="2"/>
        <v>5</v>
      </c>
      <c r="B15" s="281" t="s">
        <v>311</v>
      </c>
      <c r="C15" s="315">
        <v>0</v>
      </c>
      <c r="D15" s="315">
        <f>'10.2'!E130</f>
        <v>0</v>
      </c>
      <c r="E15" s="315">
        <f>'10.2'!F130</f>
        <v>0</v>
      </c>
      <c r="F15" s="315">
        <v>0</v>
      </c>
      <c r="G15" s="315">
        <v>0</v>
      </c>
      <c r="H15" s="316">
        <f t="shared" si="1"/>
        <v>0</v>
      </c>
    </row>
    <row r="16" spans="1:8" ht="102" hidden="1" x14ac:dyDescent="0.2">
      <c r="A16" s="217">
        <f t="shared" si="2"/>
        <v>6</v>
      </c>
      <c r="B16" s="281" t="s">
        <v>312</v>
      </c>
      <c r="C16" s="315">
        <v>0</v>
      </c>
      <c r="D16" s="316">
        <v>0</v>
      </c>
      <c r="E16" s="316">
        <v>0</v>
      </c>
      <c r="F16" s="316">
        <v>0</v>
      </c>
      <c r="G16" s="316">
        <v>0</v>
      </c>
      <c r="H16" s="316">
        <f t="shared" si="1"/>
        <v>0</v>
      </c>
    </row>
    <row r="17" spans="1:8" ht="89.25" hidden="1" x14ac:dyDescent="0.2">
      <c r="A17" s="217">
        <f t="shared" si="2"/>
        <v>7</v>
      </c>
      <c r="B17" s="281" t="s">
        <v>313</v>
      </c>
      <c r="C17" s="315">
        <v>0</v>
      </c>
      <c r="D17" s="315">
        <v>0</v>
      </c>
      <c r="E17" s="315">
        <v>0</v>
      </c>
      <c r="F17" s="315">
        <v>0</v>
      </c>
      <c r="G17" s="315">
        <v>0</v>
      </c>
      <c r="H17" s="316">
        <f t="shared" si="1"/>
        <v>0</v>
      </c>
    </row>
    <row r="18" spans="1:8" ht="140.25" hidden="1" x14ac:dyDescent="0.2">
      <c r="A18" s="217">
        <f t="shared" si="2"/>
        <v>8</v>
      </c>
      <c r="B18" s="281" t="s">
        <v>314</v>
      </c>
      <c r="C18" s="315">
        <v>0</v>
      </c>
      <c r="D18" s="315">
        <v>0</v>
      </c>
      <c r="E18" s="315">
        <v>0</v>
      </c>
      <c r="F18" s="315">
        <v>0</v>
      </c>
      <c r="G18" s="315">
        <v>0</v>
      </c>
      <c r="H18" s="316">
        <f t="shared" si="1"/>
        <v>0</v>
      </c>
    </row>
    <row r="19" spans="1:8" ht="102" hidden="1" x14ac:dyDescent="0.2">
      <c r="A19" s="217">
        <f t="shared" si="2"/>
        <v>9</v>
      </c>
      <c r="B19" s="281" t="s">
        <v>315</v>
      </c>
      <c r="C19" s="315">
        <v>0</v>
      </c>
      <c r="D19" s="315">
        <v>0</v>
      </c>
      <c r="E19" s="315">
        <v>0</v>
      </c>
      <c r="F19" s="315">
        <v>0</v>
      </c>
      <c r="G19" s="315">
        <v>0</v>
      </c>
      <c r="H19" s="316">
        <f t="shared" si="1"/>
        <v>0</v>
      </c>
    </row>
    <row r="20" spans="1:8" ht="63.75" hidden="1" x14ac:dyDescent="0.2">
      <c r="A20" s="217">
        <f t="shared" si="2"/>
        <v>10</v>
      </c>
      <c r="B20" s="281" t="s">
        <v>316</v>
      </c>
      <c r="C20" s="315">
        <v>0</v>
      </c>
      <c r="D20" s="316">
        <v>0</v>
      </c>
      <c r="E20" s="316">
        <v>0</v>
      </c>
      <c r="F20" s="316">
        <v>0</v>
      </c>
      <c r="G20" s="316">
        <v>0</v>
      </c>
      <c r="H20" s="316">
        <f t="shared" si="1"/>
        <v>0</v>
      </c>
    </row>
    <row r="21" spans="1:8" ht="76.5" hidden="1" x14ac:dyDescent="0.2">
      <c r="A21" s="217">
        <f t="shared" si="2"/>
        <v>11</v>
      </c>
      <c r="B21" s="281" t="s">
        <v>890</v>
      </c>
      <c r="C21" s="315">
        <v>0</v>
      </c>
      <c r="D21" s="315">
        <v>0</v>
      </c>
      <c r="E21" s="315">
        <v>0</v>
      </c>
      <c r="F21" s="315">
        <v>0</v>
      </c>
      <c r="G21" s="315">
        <v>0</v>
      </c>
      <c r="H21" s="316">
        <f t="shared" si="1"/>
        <v>0</v>
      </c>
    </row>
    <row r="22" spans="1:8" hidden="1" x14ac:dyDescent="0.2">
      <c r="A22" s="217">
        <f t="shared" si="2"/>
        <v>12</v>
      </c>
      <c r="B22" s="281" t="s">
        <v>413</v>
      </c>
      <c r="C22" s="315">
        <v>0</v>
      </c>
      <c r="D22" s="315">
        <v>0</v>
      </c>
      <c r="E22" s="315">
        <v>0</v>
      </c>
      <c r="F22" s="315">
        <v>0</v>
      </c>
      <c r="G22" s="315">
        <v>0</v>
      </c>
      <c r="H22" s="316">
        <f t="shared" si="1"/>
        <v>0</v>
      </c>
    </row>
    <row r="23" spans="1:8" ht="76.5" x14ac:dyDescent="0.2">
      <c r="A23" s="458">
        <v>13</v>
      </c>
      <c r="B23" s="298" t="s">
        <v>891</v>
      </c>
      <c r="C23" s="469">
        <f>SUM(C25:C35)</f>
        <v>0</v>
      </c>
      <c r="D23" s="469">
        <f t="shared" ref="D23:H23" si="3">SUM(D25:D35)</f>
        <v>0</v>
      </c>
      <c r="E23" s="469">
        <f t="shared" si="3"/>
        <v>0</v>
      </c>
      <c r="F23" s="469">
        <f t="shared" si="3"/>
        <v>0</v>
      </c>
      <c r="G23" s="469">
        <f t="shared" si="3"/>
        <v>0</v>
      </c>
      <c r="H23" s="469">
        <f t="shared" si="3"/>
        <v>0</v>
      </c>
    </row>
    <row r="24" spans="1:8" ht="13.5" customHeight="1" x14ac:dyDescent="0.2">
      <c r="A24" s="458"/>
      <c r="B24" s="298" t="s">
        <v>128</v>
      </c>
      <c r="C24" s="469"/>
      <c r="D24" s="469"/>
      <c r="E24" s="469"/>
      <c r="F24" s="469"/>
      <c r="G24" s="469"/>
      <c r="H24" s="469"/>
    </row>
    <row r="25" spans="1:8" ht="51" hidden="1" x14ac:dyDescent="0.2">
      <c r="A25" s="217">
        <f>A23+1</f>
        <v>14</v>
      </c>
      <c r="B25" s="281" t="s">
        <v>888</v>
      </c>
      <c r="C25" s="315">
        <f>'10.2'!E141</f>
        <v>0</v>
      </c>
      <c r="D25" s="316">
        <v>0</v>
      </c>
      <c r="E25" s="316">
        <v>0</v>
      </c>
      <c r="F25" s="316">
        <v>0</v>
      </c>
      <c r="G25" s="316">
        <v>0</v>
      </c>
      <c r="H25" s="316">
        <f>SUM(C25:G25)</f>
        <v>0</v>
      </c>
    </row>
    <row r="26" spans="1:8" ht="38.25" x14ac:dyDescent="0.2">
      <c r="A26" s="217">
        <f>A25+1</f>
        <v>15</v>
      </c>
      <c r="B26" s="281" t="s">
        <v>889</v>
      </c>
      <c r="C26" s="316">
        <v>0</v>
      </c>
      <c r="D26" s="315">
        <v>0</v>
      </c>
      <c r="E26" s="315">
        <v>0</v>
      </c>
      <c r="F26" s="315">
        <v>0</v>
      </c>
      <c r="G26" s="315">
        <v>0</v>
      </c>
      <c r="H26" s="316">
        <f t="shared" ref="H26:H35" si="4">SUM(C26:G26)</f>
        <v>0</v>
      </c>
    </row>
    <row r="27" spans="1:8" ht="102" hidden="1" x14ac:dyDescent="0.2">
      <c r="A27" s="217">
        <f t="shared" ref="A27:A35" si="5">A26+1</f>
        <v>16</v>
      </c>
      <c r="B27" s="281" t="s">
        <v>310</v>
      </c>
      <c r="C27" s="315">
        <v>0</v>
      </c>
      <c r="D27" s="315">
        <v>0</v>
      </c>
      <c r="E27" s="315">
        <v>0</v>
      </c>
      <c r="F27" s="315">
        <v>0</v>
      </c>
      <c r="G27" s="315">
        <v>0</v>
      </c>
      <c r="H27" s="316">
        <f t="shared" si="4"/>
        <v>0</v>
      </c>
    </row>
    <row r="28" spans="1:8" ht="89.25" hidden="1" x14ac:dyDescent="0.2">
      <c r="A28" s="217">
        <f t="shared" si="5"/>
        <v>17</v>
      </c>
      <c r="B28" s="281" t="s">
        <v>311</v>
      </c>
      <c r="C28" s="315">
        <v>0</v>
      </c>
      <c r="D28" s="315">
        <f>'10.2'!E143</f>
        <v>0</v>
      </c>
      <c r="E28" s="315">
        <f>'10.2'!F143</f>
        <v>0</v>
      </c>
      <c r="F28" s="315">
        <v>0</v>
      </c>
      <c r="G28" s="315">
        <v>0</v>
      </c>
      <c r="H28" s="316">
        <f t="shared" si="4"/>
        <v>0</v>
      </c>
    </row>
    <row r="29" spans="1:8" ht="102" hidden="1" x14ac:dyDescent="0.2">
      <c r="A29" s="217">
        <f t="shared" si="5"/>
        <v>18</v>
      </c>
      <c r="B29" s="281" t="s">
        <v>312</v>
      </c>
      <c r="C29" s="315">
        <v>0</v>
      </c>
      <c r="D29" s="316">
        <v>0</v>
      </c>
      <c r="E29" s="316">
        <v>0</v>
      </c>
      <c r="F29" s="316">
        <v>0</v>
      </c>
      <c r="G29" s="316">
        <v>0</v>
      </c>
      <c r="H29" s="316">
        <f t="shared" si="4"/>
        <v>0</v>
      </c>
    </row>
    <row r="30" spans="1:8" ht="89.25" hidden="1" x14ac:dyDescent="0.2">
      <c r="A30" s="217">
        <f t="shared" si="5"/>
        <v>19</v>
      </c>
      <c r="B30" s="281" t="s">
        <v>313</v>
      </c>
      <c r="C30" s="315">
        <v>0</v>
      </c>
      <c r="D30" s="315">
        <v>0</v>
      </c>
      <c r="E30" s="315">
        <v>0</v>
      </c>
      <c r="F30" s="315">
        <v>0</v>
      </c>
      <c r="G30" s="315">
        <v>0</v>
      </c>
      <c r="H30" s="316">
        <f t="shared" si="4"/>
        <v>0</v>
      </c>
    </row>
    <row r="31" spans="1:8" ht="140.25" hidden="1" x14ac:dyDescent="0.2">
      <c r="A31" s="217">
        <f t="shared" si="5"/>
        <v>20</v>
      </c>
      <c r="B31" s="281" t="s">
        <v>314</v>
      </c>
      <c r="C31" s="315">
        <v>0</v>
      </c>
      <c r="D31" s="315">
        <v>0</v>
      </c>
      <c r="E31" s="315">
        <v>0</v>
      </c>
      <c r="F31" s="315">
        <v>0</v>
      </c>
      <c r="G31" s="315">
        <v>0</v>
      </c>
      <c r="H31" s="316">
        <f t="shared" si="4"/>
        <v>0</v>
      </c>
    </row>
    <row r="32" spans="1:8" ht="102" hidden="1" x14ac:dyDescent="0.2">
      <c r="A32" s="217">
        <f t="shared" si="5"/>
        <v>21</v>
      </c>
      <c r="B32" s="281" t="s">
        <v>315</v>
      </c>
      <c r="C32" s="315">
        <v>0</v>
      </c>
      <c r="D32" s="315">
        <v>0</v>
      </c>
      <c r="E32" s="315">
        <v>0</v>
      </c>
      <c r="F32" s="315">
        <v>0</v>
      </c>
      <c r="G32" s="315">
        <v>0</v>
      </c>
      <c r="H32" s="316">
        <f t="shared" si="4"/>
        <v>0</v>
      </c>
    </row>
    <row r="33" spans="1:8" ht="63.75" hidden="1" x14ac:dyDescent="0.2">
      <c r="A33" s="217">
        <f t="shared" si="5"/>
        <v>22</v>
      </c>
      <c r="B33" s="281" t="s">
        <v>316</v>
      </c>
      <c r="C33" s="315">
        <v>0</v>
      </c>
      <c r="D33" s="316">
        <v>0</v>
      </c>
      <c r="E33" s="316">
        <v>0</v>
      </c>
      <c r="F33" s="316">
        <v>0</v>
      </c>
      <c r="G33" s="316">
        <v>0</v>
      </c>
      <c r="H33" s="316">
        <f t="shared" si="4"/>
        <v>0</v>
      </c>
    </row>
    <row r="34" spans="1:8" ht="76.5" hidden="1" x14ac:dyDescent="0.2">
      <c r="A34" s="217">
        <f t="shared" si="5"/>
        <v>23</v>
      </c>
      <c r="B34" s="281" t="s">
        <v>890</v>
      </c>
      <c r="C34" s="315">
        <v>0</v>
      </c>
      <c r="D34" s="315">
        <v>0</v>
      </c>
      <c r="E34" s="315">
        <v>0</v>
      </c>
      <c r="F34" s="315">
        <v>0</v>
      </c>
      <c r="G34" s="315">
        <v>0</v>
      </c>
      <c r="H34" s="316">
        <f t="shared" si="4"/>
        <v>0</v>
      </c>
    </row>
    <row r="35" spans="1:8" hidden="1" x14ac:dyDescent="0.2">
      <c r="A35" s="217">
        <f t="shared" si="5"/>
        <v>24</v>
      </c>
      <c r="B35" s="281" t="s">
        <v>413</v>
      </c>
      <c r="C35" s="315">
        <v>0</v>
      </c>
      <c r="D35" s="315">
        <v>0</v>
      </c>
      <c r="E35" s="315">
        <v>0</v>
      </c>
      <c r="F35" s="315">
        <v>0</v>
      </c>
      <c r="G35" s="315">
        <v>0</v>
      </c>
      <c r="H35" s="316">
        <f t="shared" si="4"/>
        <v>0</v>
      </c>
    </row>
    <row r="36" spans="1:8" ht="51" x14ac:dyDescent="0.2">
      <c r="A36" s="458">
        <f>A35+1</f>
        <v>25</v>
      </c>
      <c r="B36" s="298" t="s">
        <v>892</v>
      </c>
      <c r="C36" s="469">
        <f>SUM(C38:C48)</f>
        <v>-16848</v>
      </c>
      <c r="D36" s="469">
        <f t="shared" ref="D36:H36" si="6">SUM(D38:D48)</f>
        <v>0</v>
      </c>
      <c r="E36" s="469">
        <f t="shared" si="6"/>
        <v>0</v>
      </c>
      <c r="F36" s="469">
        <f t="shared" si="6"/>
        <v>0</v>
      </c>
      <c r="G36" s="469">
        <f t="shared" si="6"/>
        <v>0</v>
      </c>
      <c r="H36" s="469">
        <f t="shared" si="6"/>
        <v>-16848</v>
      </c>
    </row>
    <row r="37" spans="1:8" ht="13.5" customHeight="1" x14ac:dyDescent="0.2">
      <c r="A37" s="458"/>
      <c r="B37" s="298" t="s">
        <v>128</v>
      </c>
      <c r="C37" s="469"/>
      <c r="D37" s="469"/>
      <c r="E37" s="469"/>
      <c r="F37" s="469"/>
      <c r="G37" s="469"/>
      <c r="H37" s="469"/>
    </row>
    <row r="38" spans="1:8" ht="51" hidden="1" x14ac:dyDescent="0.2">
      <c r="A38" s="217">
        <f>A36+1</f>
        <v>26</v>
      </c>
      <c r="B38" s="281" t="s">
        <v>888</v>
      </c>
      <c r="C38" s="315">
        <f>'10.2'!E154</f>
        <v>0</v>
      </c>
      <c r="D38" s="316">
        <v>0</v>
      </c>
      <c r="E38" s="316">
        <v>0</v>
      </c>
      <c r="F38" s="316">
        <v>0</v>
      </c>
      <c r="G38" s="316">
        <v>0</v>
      </c>
      <c r="H38" s="316">
        <f>SUM(C38:G38)</f>
        <v>0</v>
      </c>
    </row>
    <row r="39" spans="1:8" ht="38.25" x14ac:dyDescent="0.2">
      <c r="A39" s="217">
        <f>A38+1</f>
        <v>27</v>
      </c>
      <c r="B39" s="281" t="s">
        <v>889</v>
      </c>
      <c r="C39" s="315">
        <v>-16848</v>
      </c>
      <c r="D39" s="315">
        <v>0</v>
      </c>
      <c r="E39" s="315">
        <v>0</v>
      </c>
      <c r="F39" s="315">
        <v>0</v>
      </c>
      <c r="G39" s="315">
        <v>0</v>
      </c>
      <c r="H39" s="316">
        <f t="shared" ref="H39:H48" si="7">SUM(C39:G39)</f>
        <v>-16848</v>
      </c>
    </row>
    <row r="40" spans="1:8" ht="102" hidden="1" x14ac:dyDescent="0.2">
      <c r="A40" s="217">
        <f t="shared" ref="A40:A48" si="8">A39+1</f>
        <v>28</v>
      </c>
      <c r="B40" s="281" t="s">
        <v>310</v>
      </c>
      <c r="C40" s="315">
        <v>0</v>
      </c>
      <c r="D40" s="315">
        <v>0</v>
      </c>
      <c r="E40" s="315">
        <v>0</v>
      </c>
      <c r="F40" s="315">
        <v>0</v>
      </c>
      <c r="G40" s="315">
        <v>0</v>
      </c>
      <c r="H40" s="316">
        <f t="shared" si="7"/>
        <v>0</v>
      </c>
    </row>
    <row r="41" spans="1:8" ht="89.25" hidden="1" x14ac:dyDescent="0.2">
      <c r="A41" s="217">
        <f t="shared" si="8"/>
        <v>29</v>
      </c>
      <c r="B41" s="281" t="s">
        <v>311</v>
      </c>
      <c r="C41" s="315">
        <v>0</v>
      </c>
      <c r="D41" s="315">
        <f>'10.2'!E156</f>
        <v>0</v>
      </c>
      <c r="E41" s="315">
        <f>'10.2'!F156</f>
        <v>0</v>
      </c>
      <c r="F41" s="315">
        <v>0</v>
      </c>
      <c r="G41" s="315">
        <v>0</v>
      </c>
      <c r="H41" s="316">
        <f t="shared" si="7"/>
        <v>0</v>
      </c>
    </row>
    <row r="42" spans="1:8" ht="102" hidden="1" x14ac:dyDescent="0.2">
      <c r="A42" s="217">
        <f t="shared" si="8"/>
        <v>30</v>
      </c>
      <c r="B42" s="281" t="s">
        <v>312</v>
      </c>
      <c r="C42" s="315">
        <v>0</v>
      </c>
      <c r="D42" s="316">
        <v>0</v>
      </c>
      <c r="E42" s="316">
        <v>0</v>
      </c>
      <c r="F42" s="316">
        <v>0</v>
      </c>
      <c r="G42" s="316">
        <v>0</v>
      </c>
      <c r="H42" s="316">
        <f t="shared" si="7"/>
        <v>0</v>
      </c>
    </row>
    <row r="43" spans="1:8" ht="89.25" hidden="1" x14ac:dyDescent="0.2">
      <c r="A43" s="217">
        <f t="shared" si="8"/>
        <v>31</v>
      </c>
      <c r="B43" s="281" t="s">
        <v>313</v>
      </c>
      <c r="C43" s="315">
        <v>0</v>
      </c>
      <c r="D43" s="315">
        <v>0</v>
      </c>
      <c r="E43" s="315">
        <v>0</v>
      </c>
      <c r="F43" s="315">
        <v>0</v>
      </c>
      <c r="G43" s="315">
        <v>0</v>
      </c>
      <c r="H43" s="316">
        <f t="shared" si="7"/>
        <v>0</v>
      </c>
    </row>
    <row r="44" spans="1:8" ht="140.25" hidden="1" x14ac:dyDescent="0.2">
      <c r="A44" s="217">
        <f t="shared" si="8"/>
        <v>32</v>
      </c>
      <c r="B44" s="281" t="s">
        <v>314</v>
      </c>
      <c r="C44" s="315">
        <v>0</v>
      </c>
      <c r="D44" s="315">
        <v>0</v>
      </c>
      <c r="E44" s="315">
        <v>0</v>
      </c>
      <c r="F44" s="315">
        <v>0</v>
      </c>
      <c r="G44" s="315">
        <v>0</v>
      </c>
      <c r="H44" s="316">
        <f t="shared" si="7"/>
        <v>0</v>
      </c>
    </row>
    <row r="45" spans="1:8" ht="102" hidden="1" x14ac:dyDescent="0.2">
      <c r="A45" s="217">
        <f t="shared" si="8"/>
        <v>33</v>
      </c>
      <c r="B45" s="281" t="s">
        <v>315</v>
      </c>
      <c r="C45" s="315">
        <v>0</v>
      </c>
      <c r="D45" s="315">
        <v>0</v>
      </c>
      <c r="E45" s="315">
        <v>0</v>
      </c>
      <c r="F45" s="315">
        <v>0</v>
      </c>
      <c r="G45" s="315">
        <v>0</v>
      </c>
      <c r="H45" s="316">
        <f t="shared" si="7"/>
        <v>0</v>
      </c>
    </row>
    <row r="46" spans="1:8" ht="63.75" hidden="1" x14ac:dyDescent="0.2">
      <c r="A46" s="217">
        <f t="shared" si="8"/>
        <v>34</v>
      </c>
      <c r="B46" s="281" t="s">
        <v>316</v>
      </c>
      <c r="C46" s="315">
        <v>0</v>
      </c>
      <c r="D46" s="316">
        <v>0</v>
      </c>
      <c r="E46" s="316">
        <v>0</v>
      </c>
      <c r="F46" s="316">
        <v>0</v>
      </c>
      <c r="G46" s="316">
        <v>0</v>
      </c>
      <c r="H46" s="316">
        <f t="shared" si="7"/>
        <v>0</v>
      </c>
    </row>
    <row r="47" spans="1:8" ht="76.5" hidden="1" x14ac:dyDescent="0.2">
      <c r="A47" s="217">
        <f t="shared" si="8"/>
        <v>35</v>
      </c>
      <c r="B47" s="281" t="s">
        <v>890</v>
      </c>
      <c r="C47" s="315">
        <v>0</v>
      </c>
      <c r="D47" s="315">
        <v>0</v>
      </c>
      <c r="E47" s="315">
        <v>0</v>
      </c>
      <c r="F47" s="315">
        <v>0</v>
      </c>
      <c r="G47" s="315">
        <v>0</v>
      </c>
      <c r="H47" s="316">
        <f t="shared" si="7"/>
        <v>0</v>
      </c>
    </row>
    <row r="48" spans="1:8" hidden="1" x14ac:dyDescent="0.2">
      <c r="A48" s="217">
        <f t="shared" si="8"/>
        <v>36</v>
      </c>
      <c r="B48" s="281" t="s">
        <v>413</v>
      </c>
      <c r="C48" s="315">
        <v>0</v>
      </c>
      <c r="D48" s="315">
        <v>0</v>
      </c>
      <c r="E48" s="315">
        <v>0</v>
      </c>
      <c r="F48" s="315">
        <v>0</v>
      </c>
      <c r="G48" s="315">
        <v>0</v>
      </c>
      <c r="H48" s="316">
        <f t="shared" si="7"/>
        <v>0</v>
      </c>
    </row>
    <row r="49" spans="1:8" hidden="1" x14ac:dyDescent="0.2">
      <c r="A49" s="458">
        <f>A48+1</f>
        <v>37</v>
      </c>
      <c r="B49" s="298" t="s">
        <v>893</v>
      </c>
      <c r="C49" s="469">
        <f>SUM(C51:C61)</f>
        <v>0</v>
      </c>
      <c r="D49" s="469">
        <f t="shared" ref="D49:H49" si="9">SUM(D51:D61)</f>
        <v>0</v>
      </c>
      <c r="E49" s="469">
        <f t="shared" si="9"/>
        <v>0</v>
      </c>
      <c r="F49" s="469">
        <f t="shared" si="9"/>
        <v>0</v>
      </c>
      <c r="G49" s="469">
        <f t="shared" si="9"/>
        <v>0</v>
      </c>
      <c r="H49" s="469">
        <f t="shared" si="9"/>
        <v>0</v>
      </c>
    </row>
    <row r="50" spans="1:8" ht="13.5" hidden="1" customHeight="1" thickBot="1" x14ac:dyDescent="0.25">
      <c r="A50" s="458"/>
      <c r="B50" s="298" t="s">
        <v>128</v>
      </c>
      <c r="C50" s="469"/>
      <c r="D50" s="469"/>
      <c r="E50" s="469"/>
      <c r="F50" s="469"/>
      <c r="G50" s="469"/>
      <c r="H50" s="469"/>
    </row>
    <row r="51" spans="1:8" ht="51" hidden="1" x14ac:dyDescent="0.2">
      <c r="A51" s="217">
        <f>A49+1</f>
        <v>38</v>
      </c>
      <c r="B51" s="281" t="s">
        <v>888</v>
      </c>
      <c r="C51" s="315">
        <f>'10.2'!E167</f>
        <v>0</v>
      </c>
      <c r="D51" s="316">
        <v>0</v>
      </c>
      <c r="E51" s="316">
        <v>0</v>
      </c>
      <c r="F51" s="316">
        <v>0</v>
      </c>
      <c r="G51" s="316">
        <v>0</v>
      </c>
      <c r="H51" s="316">
        <f>SUM(C51:G51)</f>
        <v>0</v>
      </c>
    </row>
    <row r="52" spans="1:8" ht="38.25" hidden="1" x14ac:dyDescent="0.2">
      <c r="A52" s="217">
        <f>A51+1</f>
        <v>39</v>
      </c>
      <c r="B52" s="281" t="s">
        <v>889</v>
      </c>
      <c r="C52" s="315">
        <v>0</v>
      </c>
      <c r="D52" s="315">
        <v>0</v>
      </c>
      <c r="E52" s="315">
        <v>0</v>
      </c>
      <c r="F52" s="315">
        <v>0</v>
      </c>
      <c r="G52" s="315">
        <v>0</v>
      </c>
      <c r="H52" s="316">
        <f t="shared" ref="H52:H61" si="10">SUM(C52:G52)</f>
        <v>0</v>
      </c>
    </row>
    <row r="53" spans="1:8" ht="102" hidden="1" x14ac:dyDescent="0.2">
      <c r="A53" s="217">
        <f t="shared" ref="A53:A61" si="11">A52+1</f>
        <v>40</v>
      </c>
      <c r="B53" s="281" t="s">
        <v>310</v>
      </c>
      <c r="C53" s="315">
        <v>0</v>
      </c>
      <c r="D53" s="315">
        <v>0</v>
      </c>
      <c r="E53" s="315">
        <v>0</v>
      </c>
      <c r="F53" s="315">
        <v>0</v>
      </c>
      <c r="G53" s="315">
        <v>0</v>
      </c>
      <c r="H53" s="316">
        <f t="shared" si="10"/>
        <v>0</v>
      </c>
    </row>
    <row r="54" spans="1:8" ht="89.25" hidden="1" x14ac:dyDescent="0.2">
      <c r="A54" s="217">
        <f t="shared" si="11"/>
        <v>41</v>
      </c>
      <c r="B54" s="281" t="s">
        <v>311</v>
      </c>
      <c r="C54" s="315">
        <v>0</v>
      </c>
      <c r="D54" s="315">
        <f>'10.2'!E169</f>
        <v>0</v>
      </c>
      <c r="E54" s="315">
        <f>'10.2'!F169</f>
        <v>0</v>
      </c>
      <c r="F54" s="315">
        <v>0</v>
      </c>
      <c r="G54" s="315">
        <v>0</v>
      </c>
      <c r="H54" s="316">
        <f t="shared" si="10"/>
        <v>0</v>
      </c>
    </row>
    <row r="55" spans="1:8" ht="102" hidden="1" x14ac:dyDescent="0.2">
      <c r="A55" s="217">
        <f t="shared" si="11"/>
        <v>42</v>
      </c>
      <c r="B55" s="281" t="s">
        <v>312</v>
      </c>
      <c r="C55" s="315">
        <v>0</v>
      </c>
      <c r="D55" s="316">
        <v>0</v>
      </c>
      <c r="E55" s="316">
        <v>0</v>
      </c>
      <c r="F55" s="316">
        <v>0</v>
      </c>
      <c r="G55" s="316">
        <v>0</v>
      </c>
      <c r="H55" s="316">
        <f t="shared" si="10"/>
        <v>0</v>
      </c>
    </row>
    <row r="56" spans="1:8" ht="89.25" hidden="1" x14ac:dyDescent="0.2">
      <c r="A56" s="217">
        <f t="shared" si="11"/>
        <v>43</v>
      </c>
      <c r="B56" s="281" t="s">
        <v>313</v>
      </c>
      <c r="C56" s="315">
        <v>0</v>
      </c>
      <c r="D56" s="315">
        <v>0</v>
      </c>
      <c r="E56" s="315">
        <v>0</v>
      </c>
      <c r="F56" s="315">
        <v>0</v>
      </c>
      <c r="G56" s="315">
        <v>0</v>
      </c>
      <c r="H56" s="316">
        <f t="shared" si="10"/>
        <v>0</v>
      </c>
    </row>
    <row r="57" spans="1:8" ht="140.25" hidden="1" x14ac:dyDescent="0.2">
      <c r="A57" s="217">
        <f t="shared" si="11"/>
        <v>44</v>
      </c>
      <c r="B57" s="281" t="s">
        <v>314</v>
      </c>
      <c r="C57" s="315">
        <v>0</v>
      </c>
      <c r="D57" s="315">
        <v>0</v>
      </c>
      <c r="E57" s="315">
        <v>0</v>
      </c>
      <c r="F57" s="315">
        <v>0</v>
      </c>
      <c r="G57" s="315">
        <v>0</v>
      </c>
      <c r="H57" s="316">
        <f t="shared" si="10"/>
        <v>0</v>
      </c>
    </row>
    <row r="58" spans="1:8" ht="102" hidden="1" x14ac:dyDescent="0.2">
      <c r="A58" s="217">
        <f t="shared" si="11"/>
        <v>45</v>
      </c>
      <c r="B58" s="281" t="s">
        <v>315</v>
      </c>
      <c r="C58" s="315">
        <v>0</v>
      </c>
      <c r="D58" s="315">
        <v>0</v>
      </c>
      <c r="E58" s="315">
        <v>0</v>
      </c>
      <c r="F58" s="315">
        <v>0</v>
      </c>
      <c r="G58" s="315">
        <v>0</v>
      </c>
      <c r="H58" s="316">
        <f t="shared" si="10"/>
        <v>0</v>
      </c>
    </row>
    <row r="59" spans="1:8" ht="63.75" hidden="1" x14ac:dyDescent="0.2">
      <c r="A59" s="217">
        <f t="shared" si="11"/>
        <v>46</v>
      </c>
      <c r="B59" s="281" t="s">
        <v>316</v>
      </c>
      <c r="C59" s="315">
        <v>0</v>
      </c>
      <c r="D59" s="316">
        <v>0</v>
      </c>
      <c r="E59" s="316">
        <v>0</v>
      </c>
      <c r="F59" s="316">
        <v>0</v>
      </c>
      <c r="G59" s="316">
        <v>0</v>
      </c>
      <c r="H59" s="316">
        <f t="shared" si="10"/>
        <v>0</v>
      </c>
    </row>
    <row r="60" spans="1:8" ht="76.5" hidden="1" x14ac:dyDescent="0.2">
      <c r="A60" s="217">
        <f t="shared" si="11"/>
        <v>47</v>
      </c>
      <c r="B60" s="281" t="s">
        <v>890</v>
      </c>
      <c r="C60" s="315">
        <v>0</v>
      </c>
      <c r="D60" s="315">
        <v>0</v>
      </c>
      <c r="E60" s="315">
        <v>0</v>
      </c>
      <c r="F60" s="315">
        <v>0</v>
      </c>
      <c r="G60" s="315">
        <v>0</v>
      </c>
      <c r="H60" s="316">
        <f t="shared" si="10"/>
        <v>0</v>
      </c>
    </row>
    <row r="61" spans="1:8" hidden="1" x14ac:dyDescent="0.2">
      <c r="A61" s="217">
        <f t="shared" si="11"/>
        <v>48</v>
      </c>
      <c r="B61" s="281" t="s">
        <v>413</v>
      </c>
      <c r="C61" s="315">
        <v>0</v>
      </c>
      <c r="D61" s="315">
        <v>0</v>
      </c>
      <c r="E61" s="315">
        <v>0</v>
      </c>
      <c r="F61" s="315">
        <v>0</v>
      </c>
      <c r="G61" s="315">
        <v>0</v>
      </c>
      <c r="H61" s="316">
        <f t="shared" si="10"/>
        <v>0</v>
      </c>
    </row>
    <row r="62" spans="1:8" ht="13.5" hidden="1" customHeight="1" thickBot="1" x14ac:dyDescent="0.25">
      <c r="A62" s="458">
        <f>A61+1</f>
        <v>49</v>
      </c>
      <c r="B62" s="298" t="s">
        <v>129</v>
      </c>
      <c r="C62" s="469">
        <f>SUM(C64:C74)</f>
        <v>0</v>
      </c>
      <c r="D62" s="469">
        <f t="shared" ref="D62:H62" si="12">SUM(D64:D74)</f>
        <v>0</v>
      </c>
      <c r="E62" s="469">
        <f t="shared" si="12"/>
        <v>0</v>
      </c>
      <c r="F62" s="469">
        <f t="shared" si="12"/>
        <v>0</v>
      </c>
      <c r="G62" s="469">
        <f t="shared" si="12"/>
        <v>0</v>
      </c>
      <c r="H62" s="469">
        <f t="shared" si="12"/>
        <v>0</v>
      </c>
    </row>
    <row r="63" spans="1:8" ht="13.5" hidden="1" customHeight="1" thickBot="1" x14ac:dyDescent="0.25">
      <c r="A63" s="458"/>
      <c r="B63" s="298" t="s">
        <v>128</v>
      </c>
      <c r="C63" s="469"/>
      <c r="D63" s="469"/>
      <c r="E63" s="469"/>
      <c r="F63" s="469"/>
      <c r="G63" s="469"/>
      <c r="H63" s="469"/>
    </row>
    <row r="64" spans="1:8" ht="51" hidden="1" x14ac:dyDescent="0.2">
      <c r="A64" s="217">
        <f>A62+1</f>
        <v>50</v>
      </c>
      <c r="B64" s="281" t="s">
        <v>888</v>
      </c>
      <c r="C64" s="315">
        <f>'10.2'!E180</f>
        <v>0</v>
      </c>
      <c r="D64" s="316">
        <v>0</v>
      </c>
      <c r="E64" s="316">
        <v>0</v>
      </c>
      <c r="F64" s="316">
        <v>0</v>
      </c>
      <c r="G64" s="316">
        <v>0</v>
      </c>
      <c r="H64" s="316">
        <f>SUM(C64:G64)</f>
        <v>0</v>
      </c>
    </row>
    <row r="65" spans="1:8" ht="38.25" hidden="1" x14ac:dyDescent="0.2">
      <c r="A65" s="217">
        <f>A64+1</f>
        <v>51</v>
      </c>
      <c r="B65" s="281" t="s">
        <v>889</v>
      </c>
      <c r="C65" s="315">
        <v>0</v>
      </c>
      <c r="D65" s="315">
        <v>0</v>
      </c>
      <c r="E65" s="315">
        <v>0</v>
      </c>
      <c r="F65" s="315">
        <v>0</v>
      </c>
      <c r="G65" s="315">
        <v>0</v>
      </c>
      <c r="H65" s="316">
        <f t="shared" ref="H65:H74" si="13">SUM(C65:G65)</f>
        <v>0</v>
      </c>
    </row>
    <row r="66" spans="1:8" ht="102" hidden="1" x14ac:dyDescent="0.2">
      <c r="A66" s="217">
        <f t="shared" ref="A66:A74" si="14">A65+1</f>
        <v>52</v>
      </c>
      <c r="B66" s="281" t="s">
        <v>310</v>
      </c>
      <c r="C66" s="315">
        <v>0</v>
      </c>
      <c r="D66" s="315">
        <v>0</v>
      </c>
      <c r="E66" s="315">
        <v>0</v>
      </c>
      <c r="F66" s="315">
        <v>0</v>
      </c>
      <c r="G66" s="315">
        <v>0</v>
      </c>
      <c r="H66" s="316">
        <f t="shared" si="13"/>
        <v>0</v>
      </c>
    </row>
    <row r="67" spans="1:8" ht="89.25" hidden="1" x14ac:dyDescent="0.2">
      <c r="A67" s="217">
        <f t="shared" si="14"/>
        <v>53</v>
      </c>
      <c r="B67" s="281" t="s">
        <v>311</v>
      </c>
      <c r="C67" s="315">
        <v>0</v>
      </c>
      <c r="D67" s="315">
        <f>'10.2'!E182</f>
        <v>0</v>
      </c>
      <c r="E67" s="315">
        <f>'10.2'!F182</f>
        <v>0</v>
      </c>
      <c r="F67" s="315">
        <v>0</v>
      </c>
      <c r="G67" s="315">
        <v>0</v>
      </c>
      <c r="H67" s="316">
        <f t="shared" si="13"/>
        <v>0</v>
      </c>
    </row>
    <row r="68" spans="1:8" ht="102" hidden="1" x14ac:dyDescent="0.2">
      <c r="A68" s="217">
        <f t="shared" si="14"/>
        <v>54</v>
      </c>
      <c r="B68" s="281" t="s">
        <v>312</v>
      </c>
      <c r="C68" s="315">
        <v>0</v>
      </c>
      <c r="D68" s="316">
        <v>0</v>
      </c>
      <c r="E68" s="316">
        <v>0</v>
      </c>
      <c r="F68" s="316">
        <v>0</v>
      </c>
      <c r="G68" s="316">
        <v>0</v>
      </c>
      <c r="H68" s="316">
        <f t="shared" si="13"/>
        <v>0</v>
      </c>
    </row>
    <row r="69" spans="1:8" ht="89.25" hidden="1" x14ac:dyDescent="0.2">
      <c r="A69" s="217">
        <f t="shared" si="14"/>
        <v>55</v>
      </c>
      <c r="B69" s="281" t="s">
        <v>313</v>
      </c>
      <c r="C69" s="315">
        <v>0</v>
      </c>
      <c r="D69" s="315">
        <v>0</v>
      </c>
      <c r="E69" s="315">
        <v>0</v>
      </c>
      <c r="F69" s="315">
        <v>0</v>
      </c>
      <c r="G69" s="315">
        <v>0</v>
      </c>
      <c r="H69" s="316">
        <f t="shared" si="13"/>
        <v>0</v>
      </c>
    </row>
    <row r="70" spans="1:8" ht="140.25" hidden="1" x14ac:dyDescent="0.2">
      <c r="A70" s="217">
        <f t="shared" si="14"/>
        <v>56</v>
      </c>
      <c r="B70" s="281" t="s">
        <v>314</v>
      </c>
      <c r="C70" s="315">
        <v>0</v>
      </c>
      <c r="D70" s="315">
        <v>0</v>
      </c>
      <c r="E70" s="315">
        <v>0</v>
      </c>
      <c r="F70" s="315">
        <v>0</v>
      </c>
      <c r="G70" s="315">
        <v>0</v>
      </c>
      <c r="H70" s="316">
        <f t="shared" si="13"/>
        <v>0</v>
      </c>
    </row>
    <row r="71" spans="1:8" ht="102" hidden="1" x14ac:dyDescent="0.2">
      <c r="A71" s="217">
        <f t="shared" si="14"/>
        <v>57</v>
      </c>
      <c r="B71" s="281" t="s">
        <v>315</v>
      </c>
      <c r="C71" s="315">
        <v>0</v>
      </c>
      <c r="D71" s="315">
        <v>0</v>
      </c>
      <c r="E71" s="315">
        <v>0</v>
      </c>
      <c r="F71" s="315">
        <v>0</v>
      </c>
      <c r="G71" s="315">
        <v>0</v>
      </c>
      <c r="H71" s="316">
        <f t="shared" si="13"/>
        <v>0</v>
      </c>
    </row>
    <row r="72" spans="1:8" ht="63.75" hidden="1" x14ac:dyDescent="0.2">
      <c r="A72" s="217">
        <f t="shared" si="14"/>
        <v>58</v>
      </c>
      <c r="B72" s="281" t="s">
        <v>316</v>
      </c>
      <c r="C72" s="315">
        <v>0</v>
      </c>
      <c r="D72" s="316">
        <v>0</v>
      </c>
      <c r="E72" s="316">
        <v>0</v>
      </c>
      <c r="F72" s="316">
        <v>0</v>
      </c>
      <c r="G72" s="316">
        <v>0</v>
      </c>
      <c r="H72" s="316">
        <f t="shared" si="13"/>
        <v>0</v>
      </c>
    </row>
    <row r="73" spans="1:8" ht="76.5" hidden="1" x14ac:dyDescent="0.2">
      <c r="A73" s="217">
        <f t="shared" si="14"/>
        <v>59</v>
      </c>
      <c r="B73" s="281" t="s">
        <v>890</v>
      </c>
      <c r="C73" s="315">
        <v>0</v>
      </c>
      <c r="D73" s="315">
        <v>0</v>
      </c>
      <c r="E73" s="315">
        <v>0</v>
      </c>
      <c r="F73" s="315">
        <v>0</v>
      </c>
      <c r="G73" s="315">
        <v>0</v>
      </c>
      <c r="H73" s="316">
        <f t="shared" si="13"/>
        <v>0</v>
      </c>
    </row>
    <row r="74" spans="1:8" hidden="1" x14ac:dyDescent="0.2">
      <c r="A74" s="217">
        <f t="shared" si="14"/>
        <v>60</v>
      </c>
      <c r="B74" s="281" t="s">
        <v>413</v>
      </c>
      <c r="C74" s="315">
        <v>0</v>
      </c>
      <c r="D74" s="315">
        <v>0</v>
      </c>
      <c r="E74" s="315">
        <v>0</v>
      </c>
      <c r="F74" s="315">
        <v>0</v>
      </c>
      <c r="G74" s="315">
        <v>0</v>
      </c>
      <c r="H74" s="316">
        <f t="shared" si="13"/>
        <v>0</v>
      </c>
    </row>
    <row r="75" spans="1:8" ht="63.75" x14ac:dyDescent="0.2">
      <c r="A75" s="458">
        <f>A74+1</f>
        <v>61</v>
      </c>
      <c r="B75" s="298" t="s">
        <v>880</v>
      </c>
      <c r="C75" s="469">
        <f>SUM(C77:C87)</f>
        <v>300530</v>
      </c>
      <c r="D75" s="469">
        <f t="shared" ref="D75:H75" si="15">SUM(D77:D87)</f>
        <v>0</v>
      </c>
      <c r="E75" s="469">
        <f t="shared" si="15"/>
        <v>0</v>
      </c>
      <c r="F75" s="469">
        <f t="shared" si="15"/>
        <v>0</v>
      </c>
      <c r="G75" s="469">
        <f t="shared" si="15"/>
        <v>0</v>
      </c>
      <c r="H75" s="469">
        <f t="shared" si="15"/>
        <v>300530</v>
      </c>
    </row>
    <row r="76" spans="1:8" x14ac:dyDescent="0.2">
      <c r="A76" s="458"/>
      <c r="B76" s="298" t="s">
        <v>128</v>
      </c>
      <c r="C76" s="469"/>
      <c r="D76" s="469"/>
      <c r="E76" s="469"/>
      <c r="F76" s="469"/>
      <c r="G76" s="469"/>
      <c r="H76" s="469"/>
    </row>
    <row r="77" spans="1:8" ht="51" hidden="1" x14ac:dyDescent="0.2">
      <c r="A77" s="217">
        <f>A75+1</f>
        <v>62</v>
      </c>
      <c r="B77" s="281" t="s">
        <v>888</v>
      </c>
      <c r="C77" s="315">
        <f>'10.2'!E193</f>
        <v>0</v>
      </c>
      <c r="D77" s="316">
        <v>0</v>
      </c>
      <c r="E77" s="316">
        <v>0</v>
      </c>
      <c r="F77" s="316">
        <v>0</v>
      </c>
      <c r="G77" s="316">
        <v>0</v>
      </c>
      <c r="H77" s="316">
        <f>SUM(C77:G77)</f>
        <v>0</v>
      </c>
    </row>
    <row r="78" spans="1:8" ht="38.25" x14ac:dyDescent="0.2">
      <c r="A78" s="217">
        <f>A77+1</f>
        <v>63</v>
      </c>
      <c r="B78" s="281" t="s">
        <v>889</v>
      </c>
      <c r="C78" s="315">
        <f>C65+C52+C39+C26+C13</f>
        <v>300530</v>
      </c>
      <c r="D78" s="315">
        <v>0</v>
      </c>
      <c r="E78" s="315">
        <v>0</v>
      </c>
      <c r="F78" s="315">
        <v>0</v>
      </c>
      <c r="G78" s="315">
        <v>0</v>
      </c>
      <c r="H78" s="316">
        <f t="shared" ref="H78:H87" si="16">SUM(C78:G78)</f>
        <v>300530</v>
      </c>
    </row>
    <row r="79" spans="1:8" ht="102.75" hidden="1" thickBot="1" x14ac:dyDescent="0.25">
      <c r="A79" s="115">
        <f t="shared" ref="A79:A87" si="17">A78+1</f>
        <v>64</v>
      </c>
      <c r="B79" s="36" t="s">
        <v>310</v>
      </c>
      <c r="C79" s="313">
        <v>0</v>
      </c>
      <c r="D79" s="313">
        <v>0</v>
      </c>
      <c r="E79" s="313">
        <v>0</v>
      </c>
      <c r="F79" s="313">
        <v>0</v>
      </c>
      <c r="G79" s="313">
        <v>0</v>
      </c>
      <c r="H79" s="314">
        <f t="shared" si="16"/>
        <v>0</v>
      </c>
    </row>
    <row r="80" spans="1:8" ht="90" hidden="1" thickBot="1" x14ac:dyDescent="0.25">
      <c r="A80" s="115">
        <f t="shared" si="17"/>
        <v>65</v>
      </c>
      <c r="B80" s="36" t="s">
        <v>311</v>
      </c>
      <c r="C80" s="144">
        <v>0</v>
      </c>
      <c r="D80" s="144">
        <f>'10.2'!E195</f>
        <v>0</v>
      </c>
      <c r="E80" s="144">
        <f>'10.2'!F195</f>
        <v>0</v>
      </c>
      <c r="F80" s="144">
        <v>0</v>
      </c>
      <c r="G80" s="144">
        <v>0</v>
      </c>
      <c r="H80" s="145">
        <f t="shared" si="16"/>
        <v>0</v>
      </c>
    </row>
    <row r="81" spans="1:8" ht="102.75" hidden="1" thickBot="1" x14ac:dyDescent="0.25">
      <c r="A81" s="115">
        <f t="shared" si="17"/>
        <v>66</v>
      </c>
      <c r="B81" s="36" t="s">
        <v>312</v>
      </c>
      <c r="C81" s="144">
        <v>0</v>
      </c>
      <c r="D81" s="145">
        <v>0</v>
      </c>
      <c r="E81" s="145">
        <v>0</v>
      </c>
      <c r="F81" s="145">
        <v>0</v>
      </c>
      <c r="G81" s="145">
        <v>0</v>
      </c>
      <c r="H81" s="145">
        <f t="shared" si="16"/>
        <v>0</v>
      </c>
    </row>
    <row r="82" spans="1:8" ht="90" hidden="1" thickBot="1" x14ac:dyDescent="0.25">
      <c r="A82" s="115">
        <f t="shared" si="17"/>
        <v>67</v>
      </c>
      <c r="B82" s="36" t="s">
        <v>313</v>
      </c>
      <c r="C82" s="144">
        <v>0</v>
      </c>
      <c r="D82" s="144">
        <v>0</v>
      </c>
      <c r="E82" s="144">
        <v>0</v>
      </c>
      <c r="F82" s="144">
        <v>0</v>
      </c>
      <c r="G82" s="144">
        <v>0</v>
      </c>
      <c r="H82" s="145">
        <f t="shared" si="16"/>
        <v>0</v>
      </c>
    </row>
    <row r="83" spans="1:8" ht="141" hidden="1" thickBot="1" x14ac:dyDescent="0.25">
      <c r="A83" s="115">
        <f t="shared" si="17"/>
        <v>68</v>
      </c>
      <c r="B83" s="36" t="s">
        <v>314</v>
      </c>
      <c r="C83" s="144">
        <v>0</v>
      </c>
      <c r="D83" s="144">
        <v>0</v>
      </c>
      <c r="E83" s="144">
        <v>0</v>
      </c>
      <c r="F83" s="144">
        <v>0</v>
      </c>
      <c r="G83" s="144">
        <v>0</v>
      </c>
      <c r="H83" s="145">
        <f t="shared" si="16"/>
        <v>0</v>
      </c>
    </row>
    <row r="84" spans="1:8" ht="102.75" hidden="1" thickBot="1" x14ac:dyDescent="0.25">
      <c r="A84" s="115">
        <f t="shared" si="17"/>
        <v>69</v>
      </c>
      <c r="B84" s="36" t="s">
        <v>315</v>
      </c>
      <c r="C84" s="144">
        <v>0</v>
      </c>
      <c r="D84" s="144">
        <v>0</v>
      </c>
      <c r="E84" s="144">
        <v>0</v>
      </c>
      <c r="F84" s="144">
        <v>0</v>
      </c>
      <c r="G84" s="144">
        <v>0</v>
      </c>
      <c r="H84" s="145">
        <f t="shared" si="16"/>
        <v>0</v>
      </c>
    </row>
    <row r="85" spans="1:8" ht="64.5" hidden="1" thickBot="1" x14ac:dyDescent="0.25">
      <c r="A85" s="115">
        <f t="shared" si="17"/>
        <v>70</v>
      </c>
      <c r="B85" s="36" t="s">
        <v>316</v>
      </c>
      <c r="C85" s="144">
        <v>0</v>
      </c>
      <c r="D85" s="145">
        <v>0</v>
      </c>
      <c r="E85" s="145">
        <v>0</v>
      </c>
      <c r="F85" s="145">
        <v>0</v>
      </c>
      <c r="G85" s="145">
        <v>0</v>
      </c>
      <c r="H85" s="145">
        <f t="shared" si="16"/>
        <v>0</v>
      </c>
    </row>
    <row r="86" spans="1:8" ht="77.25" hidden="1" thickBot="1" x14ac:dyDescent="0.25">
      <c r="A86" s="115">
        <f t="shared" si="17"/>
        <v>71</v>
      </c>
      <c r="B86" s="36" t="s">
        <v>890</v>
      </c>
      <c r="C86" s="144">
        <v>0</v>
      </c>
      <c r="D86" s="144">
        <v>0</v>
      </c>
      <c r="E86" s="144">
        <v>0</v>
      </c>
      <c r="F86" s="144">
        <v>0</v>
      </c>
      <c r="G86" s="144">
        <v>0</v>
      </c>
      <c r="H86" s="145">
        <f t="shared" si="16"/>
        <v>0</v>
      </c>
    </row>
    <row r="87" spans="1:8" ht="13.5" hidden="1" thickBot="1" x14ac:dyDescent="0.25">
      <c r="A87" s="115">
        <f t="shared" si="17"/>
        <v>72</v>
      </c>
      <c r="B87" s="36" t="s">
        <v>413</v>
      </c>
      <c r="C87" s="144">
        <v>0</v>
      </c>
      <c r="D87" s="144">
        <v>0</v>
      </c>
      <c r="E87" s="144">
        <v>0</v>
      </c>
      <c r="F87" s="144">
        <v>0</v>
      </c>
      <c r="G87" s="144">
        <v>0</v>
      </c>
      <c r="H87" s="145">
        <f t="shared" si="16"/>
        <v>0</v>
      </c>
    </row>
    <row r="88" spans="1:8" ht="13.5" hidden="1" thickBot="1" x14ac:dyDescent="0.25">
      <c r="A88" s="115">
        <v>73</v>
      </c>
      <c r="B88" s="36" t="s">
        <v>700</v>
      </c>
      <c r="C88" s="470"/>
      <c r="D88" s="471"/>
      <c r="E88" s="471"/>
      <c r="F88" s="471"/>
      <c r="G88" s="471"/>
      <c r="H88" s="472"/>
    </row>
    <row r="89" spans="1:8" s="44" customFormat="1" x14ac:dyDescent="0.2">
      <c r="C89" s="43">
        <f>C75-'10.1'!D12</f>
        <v>300530</v>
      </c>
      <c r="D89" s="43" t="e">
        <f>#REF!-'10.1'!D14</f>
        <v>#REF!</v>
      </c>
      <c r="E89" s="43">
        <f>E75-'10.1'!D22</f>
        <v>300530</v>
      </c>
    </row>
    <row r="90" spans="1:8" ht="44.25" customHeight="1" x14ac:dyDescent="0.2">
      <c r="A90" s="457" t="s">
        <v>894</v>
      </c>
      <c r="B90" s="457"/>
      <c r="C90" s="457"/>
      <c r="D90" s="457"/>
      <c r="E90" s="457"/>
      <c r="F90" s="457"/>
      <c r="G90" s="457"/>
      <c r="H90" s="457"/>
    </row>
    <row r="91" spans="1:8" ht="15.75" x14ac:dyDescent="0.2">
      <c r="A91" s="116"/>
      <c r="B91" s="116"/>
      <c r="C91" s="116"/>
      <c r="D91" s="116"/>
      <c r="E91" s="116"/>
      <c r="F91" s="116"/>
      <c r="G91" s="116"/>
      <c r="H91" s="34" t="s">
        <v>303</v>
      </c>
    </row>
    <row r="92" spans="1:8" ht="52.5" customHeight="1" x14ac:dyDescent="0.2">
      <c r="A92" s="460" t="s">
        <v>0</v>
      </c>
      <c r="B92" s="460" t="s">
        <v>2</v>
      </c>
      <c r="C92" s="460" t="s">
        <v>869</v>
      </c>
      <c r="D92" s="461" t="s">
        <v>872</v>
      </c>
      <c r="E92" s="461"/>
      <c r="F92" s="461"/>
      <c r="G92" s="460" t="s">
        <v>873</v>
      </c>
      <c r="H92" s="460" t="s">
        <v>125</v>
      </c>
    </row>
    <row r="93" spans="1:8" ht="216.75" x14ac:dyDescent="0.2">
      <c r="A93" s="460"/>
      <c r="B93" s="460"/>
      <c r="C93" s="460"/>
      <c r="D93" s="220" t="s">
        <v>870</v>
      </c>
      <c r="E93" s="220" t="s">
        <v>886</v>
      </c>
      <c r="F93" s="220" t="s">
        <v>887</v>
      </c>
      <c r="G93" s="460"/>
      <c r="H93" s="460"/>
    </row>
    <row r="94" spans="1:8" x14ac:dyDescent="0.2">
      <c r="A94" s="220">
        <v>1</v>
      </c>
      <c r="B94" s="220">
        <v>2</v>
      </c>
      <c r="C94" s="220">
        <v>3</v>
      </c>
      <c r="D94" s="220">
        <v>4</v>
      </c>
      <c r="E94" s="220">
        <v>5</v>
      </c>
      <c r="F94" s="220">
        <v>6</v>
      </c>
      <c r="G94" s="220">
        <v>7</v>
      </c>
      <c r="H94" s="220">
        <v>8</v>
      </c>
    </row>
    <row r="95" spans="1:8" ht="63.75" x14ac:dyDescent="0.2">
      <c r="A95" s="458">
        <v>1</v>
      </c>
      <c r="B95" s="298" t="s">
        <v>895</v>
      </c>
      <c r="C95" s="469">
        <f>SUM(C97:C107)</f>
        <v>298040</v>
      </c>
      <c r="D95" s="469">
        <f t="shared" ref="D95:H95" si="18">SUM(D97:D107)</f>
        <v>0</v>
      </c>
      <c r="E95" s="469">
        <f t="shared" si="18"/>
        <v>0</v>
      </c>
      <c r="F95" s="469">
        <f t="shared" si="18"/>
        <v>0</v>
      </c>
      <c r="G95" s="469">
        <f t="shared" si="18"/>
        <v>0</v>
      </c>
      <c r="H95" s="469">
        <f t="shared" si="18"/>
        <v>298040</v>
      </c>
    </row>
    <row r="96" spans="1:8" x14ac:dyDescent="0.2">
      <c r="A96" s="458"/>
      <c r="B96" s="298" t="s">
        <v>128</v>
      </c>
      <c r="C96" s="469"/>
      <c r="D96" s="469"/>
      <c r="E96" s="469"/>
      <c r="F96" s="469"/>
      <c r="G96" s="469"/>
      <c r="H96" s="469"/>
    </row>
    <row r="97" spans="1:8" ht="51" hidden="1" x14ac:dyDescent="0.2">
      <c r="A97" s="217">
        <f>A95+1</f>
        <v>2</v>
      </c>
      <c r="B97" s="281" t="s">
        <v>888</v>
      </c>
      <c r="C97" s="315">
        <f>'10.2'!E213</f>
        <v>0</v>
      </c>
      <c r="D97" s="316">
        <v>0</v>
      </c>
      <c r="E97" s="316">
        <v>0</v>
      </c>
      <c r="F97" s="316">
        <v>0</v>
      </c>
      <c r="G97" s="316">
        <v>0</v>
      </c>
      <c r="H97" s="316">
        <f>SUM(C97:G97)</f>
        <v>0</v>
      </c>
    </row>
    <row r="98" spans="1:8" ht="38.25" x14ac:dyDescent="0.2">
      <c r="A98" s="217">
        <f>A97+1</f>
        <v>3</v>
      </c>
      <c r="B98" s="281" t="s">
        <v>889</v>
      </c>
      <c r="C98" s="315">
        <v>298040</v>
      </c>
      <c r="D98" s="315">
        <v>0</v>
      </c>
      <c r="E98" s="315">
        <v>0</v>
      </c>
      <c r="F98" s="315">
        <v>0</v>
      </c>
      <c r="G98" s="315">
        <v>0</v>
      </c>
      <c r="H98" s="316">
        <f t="shared" ref="H98:H107" si="19">SUM(C98:G98)</f>
        <v>298040</v>
      </c>
    </row>
    <row r="99" spans="1:8" ht="102" hidden="1" x14ac:dyDescent="0.2">
      <c r="A99" s="217">
        <f t="shared" ref="A99:A107" si="20">A98+1</f>
        <v>4</v>
      </c>
      <c r="B99" s="281" t="s">
        <v>310</v>
      </c>
      <c r="C99" s="315">
        <v>0</v>
      </c>
      <c r="D99" s="315">
        <v>0</v>
      </c>
      <c r="E99" s="315">
        <v>0</v>
      </c>
      <c r="F99" s="315">
        <v>0</v>
      </c>
      <c r="G99" s="315">
        <v>0</v>
      </c>
      <c r="H99" s="316">
        <f t="shared" si="19"/>
        <v>0</v>
      </c>
    </row>
    <row r="100" spans="1:8" ht="89.25" hidden="1" x14ac:dyDescent="0.2">
      <c r="A100" s="217">
        <f t="shared" si="20"/>
        <v>5</v>
      </c>
      <c r="B100" s="281" t="s">
        <v>311</v>
      </c>
      <c r="C100" s="315">
        <v>0</v>
      </c>
      <c r="D100" s="315">
        <f>'10.2'!E215</f>
        <v>0</v>
      </c>
      <c r="E100" s="315">
        <f>'10.2'!F215</f>
        <v>0</v>
      </c>
      <c r="F100" s="315">
        <v>0</v>
      </c>
      <c r="G100" s="315">
        <v>0</v>
      </c>
      <c r="H100" s="316">
        <f t="shared" si="19"/>
        <v>0</v>
      </c>
    </row>
    <row r="101" spans="1:8" ht="102" hidden="1" x14ac:dyDescent="0.2">
      <c r="A101" s="217">
        <f t="shared" si="20"/>
        <v>6</v>
      </c>
      <c r="B101" s="281" t="s">
        <v>312</v>
      </c>
      <c r="C101" s="315">
        <v>0</v>
      </c>
      <c r="D101" s="316">
        <v>0</v>
      </c>
      <c r="E101" s="316">
        <v>0</v>
      </c>
      <c r="F101" s="316">
        <v>0</v>
      </c>
      <c r="G101" s="316">
        <v>0</v>
      </c>
      <c r="H101" s="316">
        <f t="shared" si="19"/>
        <v>0</v>
      </c>
    </row>
    <row r="102" spans="1:8" ht="89.25" hidden="1" x14ac:dyDescent="0.2">
      <c r="A102" s="217">
        <f t="shared" si="20"/>
        <v>7</v>
      </c>
      <c r="B102" s="281" t="s">
        <v>313</v>
      </c>
      <c r="C102" s="315">
        <v>0</v>
      </c>
      <c r="D102" s="315">
        <v>0</v>
      </c>
      <c r="E102" s="315">
        <v>0</v>
      </c>
      <c r="F102" s="315">
        <v>0</v>
      </c>
      <c r="G102" s="315">
        <v>0</v>
      </c>
      <c r="H102" s="316">
        <f t="shared" si="19"/>
        <v>0</v>
      </c>
    </row>
    <row r="103" spans="1:8" ht="140.25" hidden="1" x14ac:dyDescent="0.2">
      <c r="A103" s="217">
        <f t="shared" si="20"/>
        <v>8</v>
      </c>
      <c r="B103" s="281" t="s">
        <v>314</v>
      </c>
      <c r="C103" s="315">
        <v>0</v>
      </c>
      <c r="D103" s="315">
        <v>0</v>
      </c>
      <c r="E103" s="315">
        <v>0</v>
      </c>
      <c r="F103" s="315">
        <v>0</v>
      </c>
      <c r="G103" s="315">
        <v>0</v>
      </c>
      <c r="H103" s="316">
        <f t="shared" si="19"/>
        <v>0</v>
      </c>
    </row>
    <row r="104" spans="1:8" ht="102" hidden="1" x14ac:dyDescent="0.2">
      <c r="A104" s="217">
        <f t="shared" si="20"/>
        <v>9</v>
      </c>
      <c r="B104" s="281" t="s">
        <v>315</v>
      </c>
      <c r="C104" s="315">
        <v>0</v>
      </c>
      <c r="D104" s="315">
        <v>0</v>
      </c>
      <c r="E104" s="315">
        <v>0</v>
      </c>
      <c r="F104" s="315">
        <v>0</v>
      </c>
      <c r="G104" s="315">
        <v>0</v>
      </c>
      <c r="H104" s="316">
        <f t="shared" si="19"/>
        <v>0</v>
      </c>
    </row>
    <row r="105" spans="1:8" ht="63.75" hidden="1" x14ac:dyDescent="0.2">
      <c r="A105" s="217">
        <f t="shared" si="20"/>
        <v>10</v>
      </c>
      <c r="B105" s="281" t="s">
        <v>316</v>
      </c>
      <c r="C105" s="315">
        <v>0</v>
      </c>
      <c r="D105" s="316">
        <v>0</v>
      </c>
      <c r="E105" s="316">
        <v>0</v>
      </c>
      <c r="F105" s="316">
        <v>0</v>
      </c>
      <c r="G105" s="316">
        <v>0</v>
      </c>
      <c r="H105" s="316">
        <f t="shared" si="19"/>
        <v>0</v>
      </c>
    </row>
    <row r="106" spans="1:8" ht="76.5" hidden="1" x14ac:dyDescent="0.2">
      <c r="A106" s="217">
        <f t="shared" si="20"/>
        <v>11</v>
      </c>
      <c r="B106" s="281" t="s">
        <v>890</v>
      </c>
      <c r="C106" s="315">
        <v>0</v>
      </c>
      <c r="D106" s="315">
        <v>0</v>
      </c>
      <c r="E106" s="315">
        <v>0</v>
      </c>
      <c r="F106" s="315">
        <v>0</v>
      </c>
      <c r="G106" s="315">
        <v>0</v>
      </c>
      <c r="H106" s="316">
        <f t="shared" si="19"/>
        <v>0</v>
      </c>
    </row>
    <row r="107" spans="1:8" hidden="1" x14ac:dyDescent="0.2">
      <c r="A107" s="217">
        <f t="shared" si="20"/>
        <v>12</v>
      </c>
      <c r="B107" s="281" t="s">
        <v>413</v>
      </c>
      <c r="C107" s="315">
        <v>0</v>
      </c>
      <c r="D107" s="315">
        <v>0</v>
      </c>
      <c r="E107" s="315">
        <v>0</v>
      </c>
      <c r="F107" s="315">
        <v>0</v>
      </c>
      <c r="G107" s="315">
        <v>0</v>
      </c>
      <c r="H107" s="316">
        <f t="shared" si="19"/>
        <v>0</v>
      </c>
    </row>
    <row r="108" spans="1:8" ht="76.5" x14ac:dyDescent="0.2">
      <c r="A108" s="458">
        <v>13</v>
      </c>
      <c r="B108" s="298" t="s">
        <v>891</v>
      </c>
      <c r="C108" s="469">
        <f>SUM(C110:C120)</f>
        <v>36112</v>
      </c>
      <c r="D108" s="469">
        <f t="shared" ref="D108:H108" si="21">SUM(D110:D120)</f>
        <v>0</v>
      </c>
      <c r="E108" s="469">
        <f t="shared" si="21"/>
        <v>0</v>
      </c>
      <c r="F108" s="469">
        <f t="shared" si="21"/>
        <v>0</v>
      </c>
      <c r="G108" s="469">
        <f t="shared" si="21"/>
        <v>0</v>
      </c>
      <c r="H108" s="469">
        <f t="shared" si="21"/>
        <v>36112</v>
      </c>
    </row>
    <row r="109" spans="1:8" ht="13.5" customHeight="1" x14ac:dyDescent="0.2">
      <c r="A109" s="458"/>
      <c r="B109" s="298" t="s">
        <v>128</v>
      </c>
      <c r="C109" s="469"/>
      <c r="D109" s="469"/>
      <c r="E109" s="469"/>
      <c r="F109" s="469"/>
      <c r="G109" s="469"/>
      <c r="H109" s="469"/>
    </row>
    <row r="110" spans="1:8" ht="51" hidden="1" x14ac:dyDescent="0.2">
      <c r="A110" s="217">
        <f>A108+1</f>
        <v>14</v>
      </c>
      <c r="B110" s="281" t="s">
        <v>888</v>
      </c>
      <c r="C110" s="315">
        <f>'10.2'!E226</f>
        <v>0</v>
      </c>
      <c r="D110" s="316">
        <v>0</v>
      </c>
      <c r="E110" s="316">
        <v>0</v>
      </c>
      <c r="F110" s="316">
        <v>0</v>
      </c>
      <c r="G110" s="316">
        <v>0</v>
      </c>
      <c r="H110" s="316">
        <f>SUM(C110:G110)</f>
        <v>0</v>
      </c>
    </row>
    <row r="111" spans="1:8" ht="38.25" x14ac:dyDescent="0.2">
      <c r="A111" s="217">
        <f>A110+1</f>
        <v>15</v>
      </c>
      <c r="B111" s="281" t="s">
        <v>889</v>
      </c>
      <c r="C111" s="316">
        <v>36112</v>
      </c>
      <c r="D111" s="315">
        <v>0</v>
      </c>
      <c r="E111" s="315">
        <v>0</v>
      </c>
      <c r="F111" s="315">
        <v>0</v>
      </c>
      <c r="G111" s="315">
        <v>0</v>
      </c>
      <c r="H111" s="316">
        <f t="shared" ref="H111:H120" si="22">SUM(C111:G111)</f>
        <v>36112</v>
      </c>
    </row>
    <row r="112" spans="1:8" ht="102" hidden="1" x14ac:dyDescent="0.2">
      <c r="A112" s="217">
        <f t="shared" ref="A112:A120" si="23">A111+1</f>
        <v>16</v>
      </c>
      <c r="B112" s="281" t="s">
        <v>310</v>
      </c>
      <c r="C112" s="315">
        <v>0</v>
      </c>
      <c r="D112" s="315">
        <v>0</v>
      </c>
      <c r="E112" s="315">
        <v>0</v>
      </c>
      <c r="F112" s="315">
        <v>0</v>
      </c>
      <c r="G112" s="315">
        <v>0</v>
      </c>
      <c r="H112" s="316">
        <f t="shared" si="22"/>
        <v>0</v>
      </c>
    </row>
    <row r="113" spans="1:8" ht="89.25" hidden="1" x14ac:dyDescent="0.2">
      <c r="A113" s="217">
        <f t="shared" si="23"/>
        <v>17</v>
      </c>
      <c r="B113" s="281" t="s">
        <v>311</v>
      </c>
      <c r="C113" s="315">
        <v>0</v>
      </c>
      <c r="D113" s="315">
        <f>'10.2'!E228</f>
        <v>0</v>
      </c>
      <c r="E113" s="315">
        <f>'10.2'!F228</f>
        <v>0</v>
      </c>
      <c r="F113" s="315">
        <v>0</v>
      </c>
      <c r="G113" s="315">
        <v>0</v>
      </c>
      <c r="H113" s="316">
        <f t="shared" si="22"/>
        <v>0</v>
      </c>
    </row>
    <row r="114" spans="1:8" ht="102" hidden="1" x14ac:dyDescent="0.2">
      <c r="A114" s="217">
        <f t="shared" si="23"/>
        <v>18</v>
      </c>
      <c r="B114" s="281" t="s">
        <v>312</v>
      </c>
      <c r="C114" s="315">
        <v>0</v>
      </c>
      <c r="D114" s="316">
        <v>0</v>
      </c>
      <c r="E114" s="316">
        <v>0</v>
      </c>
      <c r="F114" s="316">
        <v>0</v>
      </c>
      <c r="G114" s="316">
        <v>0</v>
      </c>
      <c r="H114" s="316">
        <f t="shared" si="22"/>
        <v>0</v>
      </c>
    </row>
    <row r="115" spans="1:8" ht="89.25" hidden="1" x14ac:dyDescent="0.2">
      <c r="A115" s="217">
        <f t="shared" si="23"/>
        <v>19</v>
      </c>
      <c r="B115" s="281" t="s">
        <v>313</v>
      </c>
      <c r="C115" s="315">
        <v>0</v>
      </c>
      <c r="D115" s="315">
        <v>0</v>
      </c>
      <c r="E115" s="315">
        <v>0</v>
      </c>
      <c r="F115" s="315">
        <v>0</v>
      </c>
      <c r="G115" s="315">
        <v>0</v>
      </c>
      <c r="H115" s="316">
        <f t="shared" si="22"/>
        <v>0</v>
      </c>
    </row>
    <row r="116" spans="1:8" ht="140.25" hidden="1" x14ac:dyDescent="0.2">
      <c r="A116" s="217">
        <f t="shared" si="23"/>
        <v>20</v>
      </c>
      <c r="B116" s="281" t="s">
        <v>314</v>
      </c>
      <c r="C116" s="315">
        <v>0</v>
      </c>
      <c r="D116" s="315">
        <v>0</v>
      </c>
      <c r="E116" s="315">
        <v>0</v>
      </c>
      <c r="F116" s="315">
        <v>0</v>
      </c>
      <c r="G116" s="315">
        <v>0</v>
      </c>
      <c r="H116" s="316">
        <f t="shared" si="22"/>
        <v>0</v>
      </c>
    </row>
    <row r="117" spans="1:8" ht="102" hidden="1" x14ac:dyDescent="0.2">
      <c r="A117" s="217">
        <f t="shared" si="23"/>
        <v>21</v>
      </c>
      <c r="B117" s="281" t="s">
        <v>315</v>
      </c>
      <c r="C117" s="315">
        <v>0</v>
      </c>
      <c r="D117" s="315">
        <v>0</v>
      </c>
      <c r="E117" s="315">
        <v>0</v>
      </c>
      <c r="F117" s="315">
        <v>0</v>
      </c>
      <c r="G117" s="315">
        <v>0</v>
      </c>
      <c r="H117" s="316">
        <f t="shared" si="22"/>
        <v>0</v>
      </c>
    </row>
    <row r="118" spans="1:8" ht="63.75" hidden="1" x14ac:dyDescent="0.2">
      <c r="A118" s="217">
        <f t="shared" si="23"/>
        <v>22</v>
      </c>
      <c r="B118" s="281" t="s">
        <v>316</v>
      </c>
      <c r="C118" s="315">
        <v>0</v>
      </c>
      <c r="D118" s="316">
        <v>0</v>
      </c>
      <c r="E118" s="316">
        <v>0</v>
      </c>
      <c r="F118" s="316">
        <v>0</v>
      </c>
      <c r="G118" s="316">
        <v>0</v>
      </c>
      <c r="H118" s="316">
        <f t="shared" si="22"/>
        <v>0</v>
      </c>
    </row>
    <row r="119" spans="1:8" ht="76.5" hidden="1" x14ac:dyDescent="0.2">
      <c r="A119" s="217">
        <f t="shared" si="23"/>
        <v>23</v>
      </c>
      <c r="B119" s="281" t="s">
        <v>890</v>
      </c>
      <c r="C119" s="315">
        <v>0</v>
      </c>
      <c r="D119" s="315">
        <v>0</v>
      </c>
      <c r="E119" s="315">
        <v>0</v>
      </c>
      <c r="F119" s="315">
        <v>0</v>
      </c>
      <c r="G119" s="315">
        <v>0</v>
      </c>
      <c r="H119" s="316">
        <f t="shared" si="22"/>
        <v>0</v>
      </c>
    </row>
    <row r="120" spans="1:8" hidden="1" x14ac:dyDescent="0.2">
      <c r="A120" s="217">
        <f t="shared" si="23"/>
        <v>24</v>
      </c>
      <c r="B120" s="281" t="s">
        <v>413</v>
      </c>
      <c r="C120" s="315">
        <v>0</v>
      </c>
      <c r="D120" s="315">
        <v>0</v>
      </c>
      <c r="E120" s="315">
        <v>0</v>
      </c>
      <c r="F120" s="315">
        <v>0</v>
      </c>
      <c r="G120" s="315">
        <v>0</v>
      </c>
      <c r="H120" s="316">
        <f t="shared" si="22"/>
        <v>0</v>
      </c>
    </row>
    <row r="121" spans="1:8" ht="51" x14ac:dyDescent="0.2">
      <c r="A121" s="458">
        <f>A120+1</f>
        <v>25</v>
      </c>
      <c r="B121" s="298" t="s">
        <v>892</v>
      </c>
      <c r="C121" s="469">
        <f>SUM(C123:C133)</f>
        <v>-16774</v>
      </c>
      <c r="D121" s="469">
        <f t="shared" ref="D121:H121" si="24">SUM(D123:D133)</f>
        <v>0</v>
      </c>
      <c r="E121" s="469">
        <f t="shared" si="24"/>
        <v>0</v>
      </c>
      <c r="F121" s="469">
        <f t="shared" si="24"/>
        <v>0</v>
      </c>
      <c r="G121" s="469">
        <f t="shared" si="24"/>
        <v>0</v>
      </c>
      <c r="H121" s="469">
        <f t="shared" si="24"/>
        <v>-16774</v>
      </c>
    </row>
    <row r="122" spans="1:8" ht="13.5" customHeight="1" x14ac:dyDescent="0.2">
      <c r="A122" s="458"/>
      <c r="B122" s="298" t="s">
        <v>128</v>
      </c>
      <c r="C122" s="469"/>
      <c r="D122" s="469"/>
      <c r="E122" s="469"/>
      <c r="F122" s="469"/>
      <c r="G122" s="469"/>
      <c r="H122" s="469"/>
    </row>
    <row r="123" spans="1:8" ht="51" hidden="1" x14ac:dyDescent="0.2">
      <c r="A123" s="217">
        <f>A121+1</f>
        <v>26</v>
      </c>
      <c r="B123" s="281" t="s">
        <v>888</v>
      </c>
      <c r="C123" s="315">
        <f>'10.2'!E239</f>
        <v>0</v>
      </c>
      <c r="D123" s="316">
        <v>0</v>
      </c>
      <c r="E123" s="316">
        <v>0</v>
      </c>
      <c r="F123" s="316">
        <v>0</v>
      </c>
      <c r="G123" s="316">
        <v>0</v>
      </c>
      <c r="H123" s="316">
        <f>SUM(C123:G123)</f>
        <v>0</v>
      </c>
    </row>
    <row r="124" spans="1:8" ht="38.25" x14ac:dyDescent="0.2">
      <c r="A124" s="217">
        <f>A123+1</f>
        <v>27</v>
      </c>
      <c r="B124" s="281" t="s">
        <v>889</v>
      </c>
      <c r="C124" s="316">
        <v>-16774</v>
      </c>
      <c r="D124" s="315">
        <v>0</v>
      </c>
      <c r="E124" s="315">
        <v>0</v>
      </c>
      <c r="F124" s="315">
        <v>0</v>
      </c>
      <c r="G124" s="315">
        <v>0</v>
      </c>
      <c r="H124" s="316">
        <f t="shared" ref="H124:H133" si="25">SUM(C124:G124)</f>
        <v>-16774</v>
      </c>
    </row>
    <row r="125" spans="1:8" ht="102" hidden="1" x14ac:dyDescent="0.2">
      <c r="A125" s="217">
        <f t="shared" ref="A125:A133" si="26">A124+1</f>
        <v>28</v>
      </c>
      <c r="B125" s="281" t="s">
        <v>310</v>
      </c>
      <c r="C125" s="315">
        <v>0</v>
      </c>
      <c r="D125" s="315">
        <v>0</v>
      </c>
      <c r="E125" s="315">
        <v>0</v>
      </c>
      <c r="F125" s="315">
        <v>0</v>
      </c>
      <c r="G125" s="315">
        <v>0</v>
      </c>
      <c r="H125" s="316">
        <f t="shared" si="25"/>
        <v>0</v>
      </c>
    </row>
    <row r="126" spans="1:8" ht="89.25" hidden="1" x14ac:dyDescent="0.2">
      <c r="A126" s="217">
        <f t="shared" si="26"/>
        <v>29</v>
      </c>
      <c r="B126" s="281" t="s">
        <v>311</v>
      </c>
      <c r="C126" s="315">
        <v>0</v>
      </c>
      <c r="D126" s="315">
        <f>'10.2'!E241</f>
        <v>0</v>
      </c>
      <c r="E126" s="315">
        <f>'10.2'!F241</f>
        <v>0</v>
      </c>
      <c r="F126" s="315">
        <v>0</v>
      </c>
      <c r="G126" s="315">
        <v>0</v>
      </c>
      <c r="H126" s="316">
        <f t="shared" si="25"/>
        <v>0</v>
      </c>
    </row>
    <row r="127" spans="1:8" ht="102" hidden="1" x14ac:dyDescent="0.2">
      <c r="A127" s="217">
        <f t="shared" si="26"/>
        <v>30</v>
      </c>
      <c r="B127" s="281" t="s">
        <v>312</v>
      </c>
      <c r="C127" s="315">
        <v>0</v>
      </c>
      <c r="D127" s="316">
        <v>0</v>
      </c>
      <c r="E127" s="316">
        <v>0</v>
      </c>
      <c r="F127" s="316">
        <v>0</v>
      </c>
      <c r="G127" s="316">
        <v>0</v>
      </c>
      <c r="H127" s="316">
        <f t="shared" si="25"/>
        <v>0</v>
      </c>
    </row>
    <row r="128" spans="1:8" ht="89.25" hidden="1" x14ac:dyDescent="0.2">
      <c r="A128" s="217">
        <f t="shared" si="26"/>
        <v>31</v>
      </c>
      <c r="B128" s="281" t="s">
        <v>313</v>
      </c>
      <c r="C128" s="315">
        <v>0</v>
      </c>
      <c r="D128" s="315">
        <v>0</v>
      </c>
      <c r="E128" s="315">
        <v>0</v>
      </c>
      <c r="F128" s="315">
        <v>0</v>
      </c>
      <c r="G128" s="315">
        <v>0</v>
      </c>
      <c r="H128" s="316">
        <f t="shared" si="25"/>
        <v>0</v>
      </c>
    </row>
    <row r="129" spans="1:8" ht="140.25" hidden="1" x14ac:dyDescent="0.2">
      <c r="A129" s="217">
        <f t="shared" si="26"/>
        <v>32</v>
      </c>
      <c r="B129" s="281" t="s">
        <v>314</v>
      </c>
      <c r="C129" s="315">
        <v>0</v>
      </c>
      <c r="D129" s="315">
        <v>0</v>
      </c>
      <c r="E129" s="315">
        <v>0</v>
      </c>
      <c r="F129" s="315">
        <v>0</v>
      </c>
      <c r="G129" s="315">
        <v>0</v>
      </c>
      <c r="H129" s="316">
        <f t="shared" si="25"/>
        <v>0</v>
      </c>
    </row>
    <row r="130" spans="1:8" ht="102" hidden="1" x14ac:dyDescent="0.2">
      <c r="A130" s="217">
        <f t="shared" si="26"/>
        <v>33</v>
      </c>
      <c r="B130" s="281" t="s">
        <v>315</v>
      </c>
      <c r="C130" s="315">
        <v>0</v>
      </c>
      <c r="D130" s="315">
        <v>0</v>
      </c>
      <c r="E130" s="315">
        <v>0</v>
      </c>
      <c r="F130" s="315">
        <v>0</v>
      </c>
      <c r="G130" s="315">
        <v>0</v>
      </c>
      <c r="H130" s="316">
        <f t="shared" si="25"/>
        <v>0</v>
      </c>
    </row>
    <row r="131" spans="1:8" ht="63.75" hidden="1" x14ac:dyDescent="0.2">
      <c r="A131" s="217">
        <f t="shared" si="26"/>
        <v>34</v>
      </c>
      <c r="B131" s="281" t="s">
        <v>316</v>
      </c>
      <c r="C131" s="315">
        <v>0</v>
      </c>
      <c r="D131" s="316">
        <v>0</v>
      </c>
      <c r="E131" s="316">
        <v>0</v>
      </c>
      <c r="F131" s="316">
        <v>0</v>
      </c>
      <c r="G131" s="316">
        <v>0</v>
      </c>
      <c r="H131" s="316">
        <f t="shared" si="25"/>
        <v>0</v>
      </c>
    </row>
    <row r="132" spans="1:8" ht="76.5" hidden="1" x14ac:dyDescent="0.2">
      <c r="A132" s="217">
        <f t="shared" si="26"/>
        <v>35</v>
      </c>
      <c r="B132" s="281" t="s">
        <v>890</v>
      </c>
      <c r="C132" s="315">
        <v>0</v>
      </c>
      <c r="D132" s="315">
        <v>0</v>
      </c>
      <c r="E132" s="315">
        <v>0</v>
      </c>
      <c r="F132" s="315">
        <v>0</v>
      </c>
      <c r="G132" s="315">
        <v>0</v>
      </c>
      <c r="H132" s="316">
        <f t="shared" si="25"/>
        <v>0</v>
      </c>
    </row>
    <row r="133" spans="1:8" hidden="1" x14ac:dyDescent="0.2">
      <c r="A133" s="217">
        <f t="shared" si="26"/>
        <v>36</v>
      </c>
      <c r="B133" s="281" t="s">
        <v>413</v>
      </c>
      <c r="C133" s="315">
        <v>0</v>
      </c>
      <c r="D133" s="315">
        <v>0</v>
      </c>
      <c r="E133" s="315">
        <v>0</v>
      </c>
      <c r="F133" s="315">
        <v>0</v>
      </c>
      <c r="G133" s="315">
        <v>0</v>
      </c>
      <c r="H133" s="316">
        <f t="shared" si="25"/>
        <v>0</v>
      </c>
    </row>
    <row r="134" spans="1:8" hidden="1" x14ac:dyDescent="0.2">
      <c r="A134" s="458">
        <f>A133+1</f>
        <v>37</v>
      </c>
      <c r="B134" s="298" t="s">
        <v>893</v>
      </c>
      <c r="C134" s="469">
        <f>SUM(C136:C146)</f>
        <v>0</v>
      </c>
      <c r="D134" s="469">
        <f t="shared" ref="D134:H134" si="27">SUM(D136:D146)</f>
        <v>0</v>
      </c>
      <c r="E134" s="469">
        <f t="shared" si="27"/>
        <v>0</v>
      </c>
      <c r="F134" s="469">
        <f t="shared" si="27"/>
        <v>0</v>
      </c>
      <c r="G134" s="469">
        <f t="shared" si="27"/>
        <v>0</v>
      </c>
      <c r="H134" s="469">
        <f t="shared" si="27"/>
        <v>0</v>
      </c>
    </row>
    <row r="135" spans="1:8" ht="13.5" hidden="1" customHeight="1" thickBot="1" x14ac:dyDescent="0.25">
      <c r="A135" s="458"/>
      <c r="B135" s="298" t="s">
        <v>128</v>
      </c>
      <c r="C135" s="469"/>
      <c r="D135" s="469"/>
      <c r="E135" s="469"/>
      <c r="F135" s="469"/>
      <c r="G135" s="469"/>
      <c r="H135" s="469"/>
    </row>
    <row r="136" spans="1:8" ht="51" hidden="1" x14ac:dyDescent="0.2">
      <c r="A136" s="217">
        <f>A134+1</f>
        <v>38</v>
      </c>
      <c r="B136" s="281" t="s">
        <v>888</v>
      </c>
      <c r="C136" s="315">
        <f>'10.2'!E252</f>
        <v>0</v>
      </c>
      <c r="D136" s="316">
        <v>0</v>
      </c>
      <c r="E136" s="316">
        <v>0</v>
      </c>
      <c r="F136" s="316">
        <v>0</v>
      </c>
      <c r="G136" s="316">
        <v>0</v>
      </c>
      <c r="H136" s="316">
        <f>SUM(C136:G136)</f>
        <v>0</v>
      </c>
    </row>
    <row r="137" spans="1:8" ht="38.25" hidden="1" x14ac:dyDescent="0.2">
      <c r="A137" s="217">
        <f>A136+1</f>
        <v>39</v>
      </c>
      <c r="B137" s="281" t="s">
        <v>889</v>
      </c>
      <c r="C137" s="315">
        <v>0</v>
      </c>
      <c r="D137" s="315">
        <v>0</v>
      </c>
      <c r="E137" s="315">
        <v>0</v>
      </c>
      <c r="F137" s="315">
        <v>0</v>
      </c>
      <c r="G137" s="315">
        <v>0</v>
      </c>
      <c r="H137" s="316">
        <f t="shared" ref="H137:H146" si="28">SUM(C137:G137)</f>
        <v>0</v>
      </c>
    </row>
    <row r="138" spans="1:8" ht="102" hidden="1" x14ac:dyDescent="0.2">
      <c r="A138" s="217">
        <f t="shared" ref="A138:A146" si="29">A137+1</f>
        <v>40</v>
      </c>
      <c r="B138" s="281" t="s">
        <v>310</v>
      </c>
      <c r="C138" s="315">
        <v>0</v>
      </c>
      <c r="D138" s="315">
        <v>0</v>
      </c>
      <c r="E138" s="315">
        <v>0</v>
      </c>
      <c r="F138" s="315">
        <v>0</v>
      </c>
      <c r="G138" s="315">
        <v>0</v>
      </c>
      <c r="H138" s="316">
        <f t="shared" si="28"/>
        <v>0</v>
      </c>
    </row>
    <row r="139" spans="1:8" ht="89.25" hidden="1" x14ac:dyDescent="0.2">
      <c r="A139" s="217">
        <f t="shared" si="29"/>
        <v>41</v>
      </c>
      <c r="B139" s="281" t="s">
        <v>311</v>
      </c>
      <c r="C139" s="315">
        <v>0</v>
      </c>
      <c r="D139" s="315">
        <f>'10.2'!E254</f>
        <v>0</v>
      </c>
      <c r="E139" s="315">
        <f>'10.2'!F254</f>
        <v>0</v>
      </c>
      <c r="F139" s="315">
        <v>0</v>
      </c>
      <c r="G139" s="315">
        <v>0</v>
      </c>
      <c r="H139" s="316">
        <f t="shared" si="28"/>
        <v>0</v>
      </c>
    </row>
    <row r="140" spans="1:8" ht="102" hidden="1" x14ac:dyDescent="0.2">
      <c r="A140" s="217">
        <f t="shared" si="29"/>
        <v>42</v>
      </c>
      <c r="B140" s="281" t="s">
        <v>312</v>
      </c>
      <c r="C140" s="315">
        <v>0</v>
      </c>
      <c r="D140" s="316">
        <v>0</v>
      </c>
      <c r="E140" s="316">
        <v>0</v>
      </c>
      <c r="F140" s="316">
        <v>0</v>
      </c>
      <c r="G140" s="316">
        <v>0</v>
      </c>
      <c r="H140" s="316">
        <f t="shared" si="28"/>
        <v>0</v>
      </c>
    </row>
    <row r="141" spans="1:8" ht="89.25" hidden="1" x14ac:dyDescent="0.2">
      <c r="A141" s="217">
        <f t="shared" si="29"/>
        <v>43</v>
      </c>
      <c r="B141" s="281" t="s">
        <v>313</v>
      </c>
      <c r="C141" s="315">
        <v>0</v>
      </c>
      <c r="D141" s="315">
        <v>0</v>
      </c>
      <c r="E141" s="315">
        <v>0</v>
      </c>
      <c r="F141" s="315">
        <v>0</v>
      </c>
      <c r="G141" s="315">
        <v>0</v>
      </c>
      <c r="H141" s="316">
        <f t="shared" si="28"/>
        <v>0</v>
      </c>
    </row>
    <row r="142" spans="1:8" ht="140.25" hidden="1" x14ac:dyDescent="0.2">
      <c r="A142" s="217">
        <f t="shared" si="29"/>
        <v>44</v>
      </c>
      <c r="B142" s="281" t="s">
        <v>314</v>
      </c>
      <c r="C142" s="315">
        <v>0</v>
      </c>
      <c r="D142" s="315">
        <v>0</v>
      </c>
      <c r="E142" s="315">
        <v>0</v>
      </c>
      <c r="F142" s="315">
        <v>0</v>
      </c>
      <c r="G142" s="315">
        <v>0</v>
      </c>
      <c r="H142" s="316">
        <f t="shared" si="28"/>
        <v>0</v>
      </c>
    </row>
    <row r="143" spans="1:8" ht="102" hidden="1" x14ac:dyDescent="0.2">
      <c r="A143" s="217">
        <f t="shared" si="29"/>
        <v>45</v>
      </c>
      <c r="B143" s="281" t="s">
        <v>315</v>
      </c>
      <c r="C143" s="315">
        <v>0</v>
      </c>
      <c r="D143" s="315">
        <v>0</v>
      </c>
      <c r="E143" s="315">
        <v>0</v>
      </c>
      <c r="F143" s="315">
        <v>0</v>
      </c>
      <c r="G143" s="315">
        <v>0</v>
      </c>
      <c r="H143" s="316">
        <f t="shared" si="28"/>
        <v>0</v>
      </c>
    </row>
    <row r="144" spans="1:8" ht="63.75" hidden="1" x14ac:dyDescent="0.2">
      <c r="A144" s="217">
        <f t="shared" si="29"/>
        <v>46</v>
      </c>
      <c r="B144" s="281" t="s">
        <v>316</v>
      </c>
      <c r="C144" s="315">
        <v>0</v>
      </c>
      <c r="D144" s="316">
        <v>0</v>
      </c>
      <c r="E144" s="316">
        <v>0</v>
      </c>
      <c r="F144" s="316">
        <v>0</v>
      </c>
      <c r="G144" s="316">
        <v>0</v>
      </c>
      <c r="H144" s="316">
        <f t="shared" si="28"/>
        <v>0</v>
      </c>
    </row>
    <row r="145" spans="1:8" ht="76.5" hidden="1" x14ac:dyDescent="0.2">
      <c r="A145" s="217">
        <f t="shared" si="29"/>
        <v>47</v>
      </c>
      <c r="B145" s="281" t="s">
        <v>890</v>
      </c>
      <c r="C145" s="315">
        <v>0</v>
      </c>
      <c r="D145" s="315">
        <v>0</v>
      </c>
      <c r="E145" s="315">
        <v>0</v>
      </c>
      <c r="F145" s="315">
        <v>0</v>
      </c>
      <c r="G145" s="315">
        <v>0</v>
      </c>
      <c r="H145" s="316">
        <f t="shared" si="28"/>
        <v>0</v>
      </c>
    </row>
    <row r="146" spans="1:8" hidden="1" x14ac:dyDescent="0.2">
      <c r="A146" s="217">
        <f t="shared" si="29"/>
        <v>48</v>
      </c>
      <c r="B146" s="281" t="s">
        <v>413</v>
      </c>
      <c r="C146" s="315">
        <v>0</v>
      </c>
      <c r="D146" s="315">
        <v>0</v>
      </c>
      <c r="E146" s="315">
        <v>0</v>
      </c>
      <c r="F146" s="315">
        <v>0</v>
      </c>
      <c r="G146" s="315">
        <v>0</v>
      </c>
      <c r="H146" s="316">
        <f t="shared" si="28"/>
        <v>0</v>
      </c>
    </row>
    <row r="147" spans="1:8" ht="13.5" hidden="1" customHeight="1" thickBot="1" x14ac:dyDescent="0.25">
      <c r="A147" s="458">
        <f>A146+1</f>
        <v>49</v>
      </c>
      <c r="B147" s="298" t="s">
        <v>129</v>
      </c>
      <c r="C147" s="469">
        <f>SUM(C149:C159)</f>
        <v>0</v>
      </c>
      <c r="D147" s="469">
        <f t="shared" ref="D147:H147" si="30">SUM(D149:D159)</f>
        <v>0</v>
      </c>
      <c r="E147" s="469">
        <f t="shared" si="30"/>
        <v>0</v>
      </c>
      <c r="F147" s="469">
        <f t="shared" si="30"/>
        <v>0</v>
      </c>
      <c r="G147" s="469">
        <f t="shared" si="30"/>
        <v>0</v>
      </c>
      <c r="H147" s="469">
        <f t="shared" si="30"/>
        <v>0</v>
      </c>
    </row>
    <row r="148" spans="1:8" ht="13.5" hidden="1" customHeight="1" thickBot="1" x14ac:dyDescent="0.25">
      <c r="A148" s="458"/>
      <c r="B148" s="298" t="s">
        <v>128</v>
      </c>
      <c r="C148" s="469"/>
      <c r="D148" s="469"/>
      <c r="E148" s="469"/>
      <c r="F148" s="469"/>
      <c r="G148" s="469"/>
      <c r="H148" s="469"/>
    </row>
    <row r="149" spans="1:8" ht="51" hidden="1" x14ac:dyDescent="0.2">
      <c r="A149" s="217">
        <f>A147+1</f>
        <v>50</v>
      </c>
      <c r="B149" s="281" t="s">
        <v>888</v>
      </c>
      <c r="C149" s="315">
        <f>'10.2'!E265</f>
        <v>0</v>
      </c>
      <c r="D149" s="316">
        <v>0</v>
      </c>
      <c r="E149" s="316">
        <v>0</v>
      </c>
      <c r="F149" s="316">
        <v>0</v>
      </c>
      <c r="G149" s="316">
        <v>0</v>
      </c>
      <c r="H149" s="316">
        <f>SUM(C149:G149)</f>
        <v>0</v>
      </c>
    </row>
    <row r="150" spans="1:8" ht="38.25" hidden="1" x14ac:dyDescent="0.2">
      <c r="A150" s="217">
        <f>A149+1</f>
        <v>51</v>
      </c>
      <c r="B150" s="281" t="s">
        <v>889</v>
      </c>
      <c r="C150" s="315">
        <v>0</v>
      </c>
      <c r="D150" s="315">
        <v>0</v>
      </c>
      <c r="E150" s="315">
        <v>0</v>
      </c>
      <c r="F150" s="315">
        <v>0</v>
      </c>
      <c r="G150" s="315">
        <v>0</v>
      </c>
      <c r="H150" s="316">
        <f t="shared" ref="H150:H159" si="31">SUM(C150:G150)</f>
        <v>0</v>
      </c>
    </row>
    <row r="151" spans="1:8" ht="102" hidden="1" x14ac:dyDescent="0.2">
      <c r="A151" s="217">
        <f t="shared" ref="A151:A159" si="32">A150+1</f>
        <v>52</v>
      </c>
      <c r="B151" s="281" t="s">
        <v>310</v>
      </c>
      <c r="C151" s="315">
        <v>0</v>
      </c>
      <c r="D151" s="315">
        <v>0</v>
      </c>
      <c r="E151" s="315">
        <v>0</v>
      </c>
      <c r="F151" s="315">
        <v>0</v>
      </c>
      <c r="G151" s="315">
        <v>0</v>
      </c>
      <c r="H151" s="316">
        <f t="shared" si="31"/>
        <v>0</v>
      </c>
    </row>
    <row r="152" spans="1:8" ht="89.25" hidden="1" x14ac:dyDescent="0.2">
      <c r="A152" s="217">
        <f t="shared" si="32"/>
        <v>53</v>
      </c>
      <c r="B152" s="281" t="s">
        <v>311</v>
      </c>
      <c r="C152" s="315">
        <v>0</v>
      </c>
      <c r="D152" s="315">
        <f>'10.2'!E267</f>
        <v>0</v>
      </c>
      <c r="E152" s="315">
        <f>'10.2'!F267</f>
        <v>0</v>
      </c>
      <c r="F152" s="315">
        <v>0</v>
      </c>
      <c r="G152" s="315">
        <v>0</v>
      </c>
      <c r="H152" s="316">
        <f t="shared" si="31"/>
        <v>0</v>
      </c>
    </row>
    <row r="153" spans="1:8" ht="102" hidden="1" x14ac:dyDescent="0.2">
      <c r="A153" s="217">
        <f t="shared" si="32"/>
        <v>54</v>
      </c>
      <c r="B153" s="281" t="s">
        <v>312</v>
      </c>
      <c r="C153" s="315">
        <v>0</v>
      </c>
      <c r="D153" s="316">
        <v>0</v>
      </c>
      <c r="E153" s="316">
        <v>0</v>
      </c>
      <c r="F153" s="316">
        <v>0</v>
      </c>
      <c r="G153" s="316">
        <v>0</v>
      </c>
      <c r="H153" s="316">
        <f t="shared" si="31"/>
        <v>0</v>
      </c>
    </row>
    <row r="154" spans="1:8" ht="89.25" hidden="1" x14ac:dyDescent="0.2">
      <c r="A154" s="217">
        <f t="shared" si="32"/>
        <v>55</v>
      </c>
      <c r="B154" s="281" t="s">
        <v>313</v>
      </c>
      <c r="C154" s="315">
        <v>0</v>
      </c>
      <c r="D154" s="315">
        <v>0</v>
      </c>
      <c r="E154" s="315">
        <v>0</v>
      </c>
      <c r="F154" s="315">
        <v>0</v>
      </c>
      <c r="G154" s="315">
        <v>0</v>
      </c>
      <c r="H154" s="316">
        <f t="shared" si="31"/>
        <v>0</v>
      </c>
    </row>
    <row r="155" spans="1:8" ht="140.25" hidden="1" x14ac:dyDescent="0.2">
      <c r="A155" s="217">
        <f t="shared" si="32"/>
        <v>56</v>
      </c>
      <c r="B155" s="281" t="s">
        <v>314</v>
      </c>
      <c r="C155" s="315">
        <v>0</v>
      </c>
      <c r="D155" s="315">
        <v>0</v>
      </c>
      <c r="E155" s="315">
        <v>0</v>
      </c>
      <c r="F155" s="315">
        <v>0</v>
      </c>
      <c r="G155" s="315">
        <v>0</v>
      </c>
      <c r="H155" s="316">
        <f t="shared" si="31"/>
        <v>0</v>
      </c>
    </row>
    <row r="156" spans="1:8" ht="102" hidden="1" x14ac:dyDescent="0.2">
      <c r="A156" s="217">
        <f t="shared" si="32"/>
        <v>57</v>
      </c>
      <c r="B156" s="281" t="s">
        <v>315</v>
      </c>
      <c r="C156" s="315">
        <v>0</v>
      </c>
      <c r="D156" s="315">
        <v>0</v>
      </c>
      <c r="E156" s="315">
        <v>0</v>
      </c>
      <c r="F156" s="315">
        <v>0</v>
      </c>
      <c r="G156" s="315">
        <v>0</v>
      </c>
      <c r="H156" s="316">
        <f t="shared" si="31"/>
        <v>0</v>
      </c>
    </row>
    <row r="157" spans="1:8" ht="63.75" hidden="1" x14ac:dyDescent="0.2">
      <c r="A157" s="217">
        <f t="shared" si="32"/>
        <v>58</v>
      </c>
      <c r="B157" s="281" t="s">
        <v>316</v>
      </c>
      <c r="C157" s="315">
        <v>0</v>
      </c>
      <c r="D157" s="316">
        <v>0</v>
      </c>
      <c r="E157" s="316">
        <v>0</v>
      </c>
      <c r="F157" s="316">
        <v>0</v>
      </c>
      <c r="G157" s="316">
        <v>0</v>
      </c>
      <c r="H157" s="316">
        <f t="shared" si="31"/>
        <v>0</v>
      </c>
    </row>
    <row r="158" spans="1:8" ht="76.5" hidden="1" x14ac:dyDescent="0.2">
      <c r="A158" s="217">
        <f t="shared" si="32"/>
        <v>59</v>
      </c>
      <c r="B158" s="281" t="s">
        <v>890</v>
      </c>
      <c r="C158" s="315">
        <v>0</v>
      </c>
      <c r="D158" s="315">
        <v>0</v>
      </c>
      <c r="E158" s="315">
        <v>0</v>
      </c>
      <c r="F158" s="315">
        <v>0</v>
      </c>
      <c r="G158" s="315">
        <v>0</v>
      </c>
      <c r="H158" s="316">
        <f t="shared" si="31"/>
        <v>0</v>
      </c>
    </row>
    <row r="159" spans="1:8" hidden="1" x14ac:dyDescent="0.2">
      <c r="A159" s="217">
        <f t="shared" si="32"/>
        <v>60</v>
      </c>
      <c r="B159" s="281" t="s">
        <v>413</v>
      </c>
      <c r="C159" s="315">
        <v>0</v>
      </c>
      <c r="D159" s="315">
        <v>0</v>
      </c>
      <c r="E159" s="315">
        <v>0</v>
      </c>
      <c r="F159" s="315">
        <v>0</v>
      </c>
      <c r="G159" s="315">
        <v>0</v>
      </c>
      <c r="H159" s="316">
        <f t="shared" si="31"/>
        <v>0</v>
      </c>
    </row>
    <row r="160" spans="1:8" ht="63.75" x14ac:dyDescent="0.2">
      <c r="A160" s="458">
        <f>A159+1</f>
        <v>61</v>
      </c>
      <c r="B160" s="298" t="s">
        <v>896</v>
      </c>
      <c r="C160" s="469">
        <f>SUM(C162:C172)</f>
        <v>317378</v>
      </c>
      <c r="D160" s="469">
        <f t="shared" ref="D160:H160" si="33">SUM(D162:D172)</f>
        <v>0</v>
      </c>
      <c r="E160" s="469">
        <f t="shared" si="33"/>
        <v>0</v>
      </c>
      <c r="F160" s="469">
        <f t="shared" si="33"/>
        <v>0</v>
      </c>
      <c r="G160" s="469">
        <f t="shared" si="33"/>
        <v>0</v>
      </c>
      <c r="H160" s="469">
        <f t="shared" si="33"/>
        <v>317378</v>
      </c>
    </row>
    <row r="161" spans="1:8" x14ac:dyDescent="0.2">
      <c r="A161" s="458"/>
      <c r="B161" s="298" t="s">
        <v>128</v>
      </c>
      <c r="C161" s="469"/>
      <c r="D161" s="469"/>
      <c r="E161" s="469"/>
      <c r="F161" s="469"/>
      <c r="G161" s="469"/>
      <c r="H161" s="469"/>
    </row>
    <row r="162" spans="1:8" ht="51" hidden="1" x14ac:dyDescent="0.2">
      <c r="A162" s="217">
        <f>A160+1</f>
        <v>62</v>
      </c>
      <c r="B162" s="281" t="s">
        <v>888</v>
      </c>
      <c r="C162" s="315">
        <f>'10.2'!E278</f>
        <v>0</v>
      </c>
      <c r="D162" s="316">
        <v>0</v>
      </c>
      <c r="E162" s="316">
        <v>0</v>
      </c>
      <c r="F162" s="316">
        <v>0</v>
      </c>
      <c r="G162" s="316">
        <v>0</v>
      </c>
      <c r="H162" s="316">
        <f>SUM(C162:G162)</f>
        <v>0</v>
      </c>
    </row>
    <row r="163" spans="1:8" ht="38.25" x14ac:dyDescent="0.2">
      <c r="A163" s="217">
        <f>A162+1</f>
        <v>63</v>
      </c>
      <c r="B163" s="281" t="s">
        <v>889</v>
      </c>
      <c r="C163" s="315">
        <f>C150+C137+C124+C111+C98</f>
        <v>317378</v>
      </c>
      <c r="D163" s="315">
        <v>0</v>
      </c>
      <c r="E163" s="315">
        <v>0</v>
      </c>
      <c r="F163" s="315">
        <v>0</v>
      </c>
      <c r="G163" s="315">
        <v>0</v>
      </c>
      <c r="H163" s="316">
        <f t="shared" ref="H163:H172" si="34">SUM(C163:G163)</f>
        <v>317378</v>
      </c>
    </row>
    <row r="164" spans="1:8" ht="102.75" hidden="1" thickBot="1" x14ac:dyDescent="0.25">
      <c r="A164" s="115">
        <f t="shared" ref="A164:A172" si="35">A163+1</f>
        <v>64</v>
      </c>
      <c r="B164" s="36" t="s">
        <v>310</v>
      </c>
      <c r="C164" s="313">
        <v>0</v>
      </c>
      <c r="D164" s="313">
        <v>0</v>
      </c>
      <c r="E164" s="313">
        <v>0</v>
      </c>
      <c r="F164" s="313">
        <v>0</v>
      </c>
      <c r="G164" s="313">
        <v>0</v>
      </c>
      <c r="H164" s="314">
        <f t="shared" si="34"/>
        <v>0</v>
      </c>
    </row>
    <row r="165" spans="1:8" ht="90" hidden="1" thickBot="1" x14ac:dyDescent="0.25">
      <c r="A165" s="115">
        <f t="shared" si="35"/>
        <v>65</v>
      </c>
      <c r="B165" s="36" t="s">
        <v>311</v>
      </c>
      <c r="C165" s="144">
        <v>0</v>
      </c>
      <c r="D165" s="144">
        <f>'10.2'!E280</f>
        <v>0</v>
      </c>
      <c r="E165" s="144">
        <f>'10.2'!F280</f>
        <v>0</v>
      </c>
      <c r="F165" s="144">
        <v>0</v>
      </c>
      <c r="G165" s="144">
        <v>0</v>
      </c>
      <c r="H165" s="145">
        <f t="shared" si="34"/>
        <v>0</v>
      </c>
    </row>
    <row r="166" spans="1:8" ht="102.75" hidden="1" thickBot="1" x14ac:dyDescent="0.25">
      <c r="A166" s="115">
        <f t="shared" si="35"/>
        <v>66</v>
      </c>
      <c r="B166" s="36" t="s">
        <v>312</v>
      </c>
      <c r="C166" s="144">
        <v>0</v>
      </c>
      <c r="D166" s="145">
        <v>0</v>
      </c>
      <c r="E166" s="145">
        <v>0</v>
      </c>
      <c r="F166" s="145">
        <v>0</v>
      </c>
      <c r="G166" s="145">
        <v>0</v>
      </c>
      <c r="H166" s="145">
        <f t="shared" si="34"/>
        <v>0</v>
      </c>
    </row>
    <row r="167" spans="1:8" ht="90" hidden="1" thickBot="1" x14ac:dyDescent="0.25">
      <c r="A167" s="115">
        <f t="shared" si="35"/>
        <v>67</v>
      </c>
      <c r="B167" s="36" t="s">
        <v>313</v>
      </c>
      <c r="C167" s="144">
        <v>0</v>
      </c>
      <c r="D167" s="144">
        <v>0</v>
      </c>
      <c r="E167" s="144">
        <v>0</v>
      </c>
      <c r="F167" s="144">
        <v>0</v>
      </c>
      <c r="G167" s="144">
        <v>0</v>
      </c>
      <c r="H167" s="145">
        <f t="shared" si="34"/>
        <v>0</v>
      </c>
    </row>
    <row r="168" spans="1:8" ht="141" hidden="1" thickBot="1" x14ac:dyDescent="0.25">
      <c r="A168" s="115">
        <f t="shared" si="35"/>
        <v>68</v>
      </c>
      <c r="B168" s="36" t="s">
        <v>314</v>
      </c>
      <c r="C168" s="144">
        <v>0</v>
      </c>
      <c r="D168" s="144">
        <v>0</v>
      </c>
      <c r="E168" s="144">
        <v>0</v>
      </c>
      <c r="F168" s="144">
        <v>0</v>
      </c>
      <c r="G168" s="144">
        <v>0</v>
      </c>
      <c r="H168" s="145">
        <f t="shared" si="34"/>
        <v>0</v>
      </c>
    </row>
    <row r="169" spans="1:8" ht="102.75" hidden="1" thickBot="1" x14ac:dyDescent="0.25">
      <c r="A169" s="115">
        <f t="shared" si="35"/>
        <v>69</v>
      </c>
      <c r="B169" s="36" t="s">
        <v>315</v>
      </c>
      <c r="C169" s="144">
        <v>0</v>
      </c>
      <c r="D169" s="144">
        <v>0</v>
      </c>
      <c r="E169" s="144">
        <v>0</v>
      </c>
      <c r="F169" s="144">
        <v>0</v>
      </c>
      <c r="G169" s="144">
        <v>0</v>
      </c>
      <c r="H169" s="145">
        <f t="shared" si="34"/>
        <v>0</v>
      </c>
    </row>
    <row r="170" spans="1:8" ht="64.5" hidden="1" thickBot="1" x14ac:dyDescent="0.25">
      <c r="A170" s="115">
        <f t="shared" si="35"/>
        <v>70</v>
      </c>
      <c r="B170" s="36" t="s">
        <v>316</v>
      </c>
      <c r="C170" s="144">
        <v>0</v>
      </c>
      <c r="D170" s="145">
        <v>0</v>
      </c>
      <c r="E170" s="145">
        <v>0</v>
      </c>
      <c r="F170" s="145">
        <v>0</v>
      </c>
      <c r="G170" s="145">
        <v>0</v>
      </c>
      <c r="H170" s="145">
        <f t="shared" si="34"/>
        <v>0</v>
      </c>
    </row>
    <row r="171" spans="1:8" ht="77.25" hidden="1" thickBot="1" x14ac:dyDescent="0.25">
      <c r="A171" s="115">
        <f t="shared" si="35"/>
        <v>71</v>
      </c>
      <c r="B171" s="36" t="s">
        <v>890</v>
      </c>
      <c r="C171" s="144">
        <v>0</v>
      </c>
      <c r="D171" s="144">
        <v>0</v>
      </c>
      <c r="E171" s="144">
        <v>0</v>
      </c>
      <c r="F171" s="144">
        <v>0</v>
      </c>
      <c r="G171" s="144">
        <v>0</v>
      </c>
      <c r="H171" s="145">
        <f t="shared" si="34"/>
        <v>0</v>
      </c>
    </row>
    <row r="172" spans="1:8" ht="13.5" hidden="1" thickBot="1" x14ac:dyDescent="0.25">
      <c r="A172" s="115">
        <f t="shared" si="35"/>
        <v>72</v>
      </c>
      <c r="B172" s="36" t="s">
        <v>413</v>
      </c>
      <c r="C172" s="144">
        <v>0</v>
      </c>
      <c r="D172" s="144">
        <v>0</v>
      </c>
      <c r="E172" s="144">
        <v>0</v>
      </c>
      <c r="F172" s="144">
        <v>0</v>
      </c>
      <c r="G172" s="144">
        <v>0</v>
      </c>
      <c r="H172" s="145">
        <f t="shared" si="34"/>
        <v>0</v>
      </c>
    </row>
    <row r="173" spans="1:8" ht="13.5" hidden="1" thickBot="1" x14ac:dyDescent="0.25">
      <c r="A173" s="115">
        <v>73</v>
      </c>
      <c r="B173" s="36" t="s">
        <v>700</v>
      </c>
      <c r="C173" s="470"/>
      <c r="D173" s="471"/>
      <c r="E173" s="471"/>
      <c r="F173" s="471"/>
      <c r="G173" s="471"/>
      <c r="H173" s="472"/>
    </row>
  </sheetData>
  <mergeCells count="104">
    <mergeCell ref="A36:A37"/>
    <mergeCell ref="C36:C37"/>
    <mergeCell ref="D36:D37"/>
    <mergeCell ref="E36:E37"/>
    <mergeCell ref="A10:A11"/>
    <mergeCell ref="C10:C11"/>
    <mergeCell ref="D10:D11"/>
    <mergeCell ref="A1:H1"/>
    <mergeCell ref="A2:H2"/>
    <mergeCell ref="A3:H3"/>
    <mergeCell ref="A4:H4"/>
    <mergeCell ref="H10:H11"/>
    <mergeCell ref="E10:E11"/>
    <mergeCell ref="F10:F11"/>
    <mergeCell ref="G10:G11"/>
    <mergeCell ref="A7:A8"/>
    <mergeCell ref="B7:B8"/>
    <mergeCell ref="C7:C8"/>
    <mergeCell ref="D7:F7"/>
    <mergeCell ref="G7:G8"/>
    <mergeCell ref="A5:H5"/>
    <mergeCell ref="H7:H8"/>
    <mergeCell ref="F62:F63"/>
    <mergeCell ref="G62:G63"/>
    <mergeCell ref="H62:H63"/>
    <mergeCell ref="F23:F24"/>
    <mergeCell ref="G23:G24"/>
    <mergeCell ref="H23:H24"/>
    <mergeCell ref="F36:F37"/>
    <mergeCell ref="G36:G37"/>
    <mergeCell ref="H36:H37"/>
    <mergeCell ref="A92:A93"/>
    <mergeCell ref="B92:B93"/>
    <mergeCell ref="C92:C93"/>
    <mergeCell ref="D92:F92"/>
    <mergeCell ref="G92:G93"/>
    <mergeCell ref="H92:H93"/>
    <mergeCell ref="A95:A96"/>
    <mergeCell ref="C95:C96"/>
    <mergeCell ref="D95:D96"/>
    <mergeCell ref="E95:E96"/>
    <mergeCell ref="F95:F96"/>
    <mergeCell ref="G95:G96"/>
    <mergeCell ref="H95:H96"/>
    <mergeCell ref="F75:F76"/>
    <mergeCell ref="G75:G76"/>
    <mergeCell ref="H75:H76"/>
    <mergeCell ref="A75:A76"/>
    <mergeCell ref="C75:C76"/>
    <mergeCell ref="D75:D76"/>
    <mergeCell ref="E75:E76"/>
    <mergeCell ref="A90:H90"/>
    <mergeCell ref="E23:E24"/>
    <mergeCell ref="C88:H88"/>
    <mergeCell ref="A49:A50"/>
    <mergeCell ref="C49:C50"/>
    <mergeCell ref="D49:D50"/>
    <mergeCell ref="E49:E50"/>
    <mergeCell ref="A62:A63"/>
    <mergeCell ref="C62:C63"/>
    <mergeCell ref="D62:D63"/>
    <mergeCell ref="E62:E63"/>
    <mergeCell ref="A23:A24"/>
    <mergeCell ref="C23:C24"/>
    <mergeCell ref="D23:D24"/>
    <mergeCell ref="F49:F50"/>
    <mergeCell ref="G49:G50"/>
    <mergeCell ref="H49:H50"/>
    <mergeCell ref="F108:F109"/>
    <mergeCell ref="G108:G109"/>
    <mergeCell ref="H108:H109"/>
    <mergeCell ref="A121:A122"/>
    <mergeCell ref="C121:C122"/>
    <mergeCell ref="D121:D122"/>
    <mergeCell ref="E121:E122"/>
    <mergeCell ref="F121:F122"/>
    <mergeCell ref="G121:G122"/>
    <mergeCell ref="H121:H122"/>
    <mergeCell ref="A108:A109"/>
    <mergeCell ref="C108:C109"/>
    <mergeCell ref="D108:D109"/>
    <mergeCell ref="E108:E109"/>
    <mergeCell ref="A160:A161"/>
    <mergeCell ref="C160:C161"/>
    <mergeCell ref="D160:D161"/>
    <mergeCell ref="E160:E161"/>
    <mergeCell ref="F160:F161"/>
    <mergeCell ref="G160:G161"/>
    <mergeCell ref="H160:H161"/>
    <mergeCell ref="C173:H173"/>
    <mergeCell ref="F134:F135"/>
    <mergeCell ref="G134:G135"/>
    <mergeCell ref="H134:H135"/>
    <mergeCell ref="A147:A148"/>
    <mergeCell ref="C147:C148"/>
    <mergeCell ref="D147:D148"/>
    <mergeCell ref="E147:E148"/>
    <mergeCell ref="F147:F148"/>
    <mergeCell ref="G147:G148"/>
    <mergeCell ref="H147:H148"/>
    <mergeCell ref="A134:A135"/>
    <mergeCell ref="C134:C135"/>
    <mergeCell ref="D134:D135"/>
    <mergeCell ref="E134:E135"/>
  </mergeCells>
  <printOptions horizontalCentered="1"/>
  <pageMargins left="0.39370078740157483" right="0.39370078740157483" top="0.39370078740157483" bottom="0.39370078740157483" header="0.31496062992125984" footer="0.31496062992125984"/>
  <pageSetup paperSize="9" scale="92" fitToHeight="26" orientation="portrait" horizontalDpi="0" verticalDpi="0" r:id="rId1"/>
  <rowBreaks count="1" manualBreakCount="1">
    <brk id="7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22"/>
  <sheetViews>
    <sheetView view="pageBreakPreview" zoomScaleNormal="100" zoomScaleSheetLayoutView="100" workbookViewId="0">
      <selection activeCell="A7" sqref="A7:F11"/>
    </sheetView>
  </sheetViews>
  <sheetFormatPr defaultRowHeight="12.75" x14ac:dyDescent="0.2"/>
  <cols>
    <col min="1" max="1" width="9.140625" style="31"/>
    <col min="2" max="2" width="21.42578125" style="31" customWidth="1"/>
    <col min="3" max="3" width="15.7109375" style="31" customWidth="1"/>
    <col min="4" max="4" width="16.5703125" style="31" customWidth="1"/>
    <col min="5" max="5" width="15.5703125" style="31" customWidth="1"/>
    <col min="6" max="6" width="16.7109375" style="31" customWidth="1"/>
    <col min="7" max="16384" width="9.140625" style="31"/>
  </cols>
  <sheetData>
    <row r="1" spans="1:14" ht="15.75" x14ac:dyDescent="0.2">
      <c r="A1" s="447" t="s">
        <v>116</v>
      </c>
      <c r="B1" s="447"/>
      <c r="C1" s="447"/>
      <c r="D1" s="447"/>
      <c r="E1" s="447"/>
      <c r="F1" s="447"/>
      <c r="G1" s="45"/>
      <c r="H1" s="45"/>
    </row>
    <row r="2" spans="1:14" ht="15.75" x14ac:dyDescent="0.2">
      <c r="A2" s="448" t="s">
        <v>117</v>
      </c>
      <c r="B2" s="448"/>
      <c r="C2" s="448"/>
      <c r="D2" s="448"/>
      <c r="E2" s="448"/>
      <c r="F2" s="448"/>
      <c r="G2" s="46"/>
      <c r="H2" s="46"/>
    </row>
    <row r="3" spans="1:14" ht="15.75" x14ac:dyDescent="0.2">
      <c r="A3" s="448" t="str">
        <f>'5.1'!A3:H3</f>
        <v>по состоянию на 31.03.2026</v>
      </c>
      <c r="B3" s="448"/>
      <c r="C3" s="448"/>
      <c r="D3" s="448"/>
      <c r="E3" s="448"/>
      <c r="F3" s="448"/>
      <c r="G3" s="46"/>
      <c r="H3" s="46"/>
    </row>
    <row r="4" spans="1:14" ht="15.75" x14ac:dyDescent="0.2">
      <c r="A4" s="448" t="s">
        <v>729</v>
      </c>
      <c r="B4" s="448"/>
      <c r="C4" s="448"/>
      <c r="D4" s="448"/>
      <c r="E4" s="448"/>
      <c r="F4" s="448"/>
      <c r="G4" s="46"/>
      <c r="H4" s="46"/>
    </row>
    <row r="5" spans="1:14" ht="33.75" customHeight="1" x14ac:dyDescent="0.2">
      <c r="A5" s="457" t="s">
        <v>897</v>
      </c>
      <c r="B5" s="457"/>
      <c r="C5" s="457"/>
      <c r="D5" s="457"/>
      <c r="E5" s="457"/>
      <c r="F5" s="457"/>
      <c r="G5" s="52"/>
      <c r="H5" s="52"/>
      <c r="I5" s="52"/>
      <c r="J5" s="52"/>
      <c r="K5" s="52"/>
      <c r="L5" s="52"/>
      <c r="M5" s="52"/>
      <c r="N5" s="52"/>
    </row>
    <row r="6" spans="1:14" x14ac:dyDescent="0.2">
      <c r="F6" s="34" t="s">
        <v>305</v>
      </c>
    </row>
    <row r="7" spans="1:14" ht="15.75" customHeight="1" x14ac:dyDescent="0.2">
      <c r="A7" s="449" t="s">
        <v>0</v>
      </c>
      <c r="B7" s="449" t="s">
        <v>2</v>
      </c>
      <c r="C7" s="449" t="str">
        <f>'5.1'!C7:E7</f>
        <v>31 марта 2026 г.</v>
      </c>
      <c r="D7" s="449"/>
      <c r="E7" s="449" t="str">
        <f>'5.1'!F7</f>
        <v>31 декабря 2025 г.</v>
      </c>
      <c r="F7" s="449"/>
      <c r="G7" s="53"/>
    </row>
    <row r="8" spans="1:14" ht="51" x14ac:dyDescent="0.2">
      <c r="A8" s="449"/>
      <c r="B8" s="449"/>
      <c r="C8" s="286" t="s">
        <v>306</v>
      </c>
      <c r="D8" s="286" t="s">
        <v>307</v>
      </c>
      <c r="E8" s="286" t="s">
        <v>306</v>
      </c>
      <c r="F8" s="286" t="s">
        <v>307</v>
      </c>
    </row>
    <row r="9" spans="1:14" x14ac:dyDescent="0.2">
      <c r="A9" s="286">
        <v>1</v>
      </c>
      <c r="B9" s="286">
        <v>2</v>
      </c>
      <c r="C9" s="286">
        <v>3</v>
      </c>
      <c r="D9" s="286">
        <v>4</v>
      </c>
      <c r="E9" s="286">
        <v>6</v>
      </c>
      <c r="F9" s="286">
        <v>7</v>
      </c>
    </row>
    <row r="10" spans="1:14" ht="51" hidden="1" x14ac:dyDescent="0.2">
      <c r="A10" s="287">
        <v>1</v>
      </c>
      <c r="B10" s="288" t="s">
        <v>304</v>
      </c>
      <c r="C10" s="317" t="s">
        <v>115</v>
      </c>
      <c r="D10" s="317" t="s">
        <v>115</v>
      </c>
      <c r="E10" s="317" t="s">
        <v>115</v>
      </c>
      <c r="F10" s="317" t="s">
        <v>115</v>
      </c>
    </row>
    <row r="11" spans="1:14" ht="51" x14ac:dyDescent="0.2">
      <c r="A11" s="311">
        <v>2</v>
      </c>
      <c r="B11" s="312" t="s">
        <v>858</v>
      </c>
      <c r="C11" s="318" t="s">
        <v>1122</v>
      </c>
      <c r="D11" s="318" t="s">
        <v>1121</v>
      </c>
      <c r="E11" s="318" t="s">
        <v>715</v>
      </c>
      <c r="F11" s="318" t="s">
        <v>707</v>
      </c>
    </row>
    <row r="12" spans="1:14" ht="26.25" hidden="1" thickBot="1" x14ac:dyDescent="0.25">
      <c r="A12" s="41">
        <v>3</v>
      </c>
      <c r="B12" s="42" t="s">
        <v>293</v>
      </c>
      <c r="C12" s="146" t="s">
        <v>115</v>
      </c>
      <c r="D12" s="146" t="s">
        <v>115</v>
      </c>
      <c r="E12" s="146" t="s">
        <v>115</v>
      </c>
      <c r="F12" s="146" t="s">
        <v>115</v>
      </c>
    </row>
    <row r="13" spans="1:14" ht="91.5" hidden="1" customHeight="1" thickBot="1" x14ac:dyDescent="0.25">
      <c r="A13" s="41">
        <v>4</v>
      </c>
      <c r="B13" s="42" t="s">
        <v>294</v>
      </c>
      <c r="C13" s="146" t="s">
        <v>115</v>
      </c>
      <c r="D13" s="146" t="s">
        <v>115</v>
      </c>
      <c r="E13" s="146" t="s">
        <v>115</v>
      </c>
      <c r="F13" s="146" t="s">
        <v>115</v>
      </c>
    </row>
    <row r="14" spans="1:14" ht="77.25" hidden="1" thickBot="1" x14ac:dyDescent="0.25">
      <c r="A14" s="41">
        <v>5</v>
      </c>
      <c r="B14" s="42" t="s">
        <v>295</v>
      </c>
      <c r="C14" s="146" t="s">
        <v>115</v>
      </c>
      <c r="D14" s="146" t="s">
        <v>115</v>
      </c>
      <c r="E14" s="146" t="s">
        <v>115</v>
      </c>
      <c r="F14" s="146" t="s">
        <v>115</v>
      </c>
    </row>
    <row r="15" spans="1:14" ht="90" hidden="1" thickBot="1" x14ac:dyDescent="0.25">
      <c r="A15" s="41">
        <v>6</v>
      </c>
      <c r="B15" s="42" t="s">
        <v>296</v>
      </c>
      <c r="C15" s="146" t="s">
        <v>115</v>
      </c>
      <c r="D15" s="146" t="s">
        <v>115</v>
      </c>
      <c r="E15" s="146" t="s">
        <v>115</v>
      </c>
      <c r="F15" s="146" t="s">
        <v>115</v>
      </c>
    </row>
    <row r="16" spans="1:14" ht="90" hidden="1" thickBot="1" x14ac:dyDescent="0.25">
      <c r="A16" s="41">
        <v>7</v>
      </c>
      <c r="B16" s="42" t="s">
        <v>297</v>
      </c>
      <c r="C16" s="146" t="s">
        <v>115</v>
      </c>
      <c r="D16" s="146" t="s">
        <v>115</v>
      </c>
      <c r="E16" s="146" t="s">
        <v>115</v>
      </c>
      <c r="F16" s="146" t="s">
        <v>115</v>
      </c>
    </row>
    <row r="17" spans="1:6" ht="115.5" hidden="1" thickBot="1" x14ac:dyDescent="0.25">
      <c r="A17" s="41">
        <v>8</v>
      </c>
      <c r="B17" s="42" t="s">
        <v>298</v>
      </c>
      <c r="C17" s="146" t="s">
        <v>115</v>
      </c>
      <c r="D17" s="146" t="s">
        <v>115</v>
      </c>
      <c r="E17" s="146" t="s">
        <v>115</v>
      </c>
      <c r="F17" s="146" t="s">
        <v>115</v>
      </c>
    </row>
    <row r="18" spans="1:6" ht="90" hidden="1" thickBot="1" x14ac:dyDescent="0.25">
      <c r="A18" s="41">
        <v>9</v>
      </c>
      <c r="B18" s="42" t="s">
        <v>299</v>
      </c>
      <c r="C18" s="146" t="s">
        <v>115</v>
      </c>
      <c r="D18" s="146" t="s">
        <v>115</v>
      </c>
      <c r="E18" s="146" t="s">
        <v>115</v>
      </c>
      <c r="F18" s="146" t="s">
        <v>115</v>
      </c>
    </row>
    <row r="19" spans="1:6" ht="51.75" hidden="1" thickBot="1" x14ac:dyDescent="0.25">
      <c r="A19" s="41">
        <v>10</v>
      </c>
      <c r="B19" s="42" t="s">
        <v>300</v>
      </c>
      <c r="C19" s="146" t="s">
        <v>115</v>
      </c>
      <c r="D19" s="146" t="s">
        <v>115</v>
      </c>
      <c r="E19" s="146" t="s">
        <v>115</v>
      </c>
      <c r="F19" s="146" t="s">
        <v>115</v>
      </c>
    </row>
    <row r="20" spans="1:6" ht="64.5" hidden="1" thickBot="1" x14ac:dyDescent="0.25">
      <c r="A20" s="101">
        <v>11</v>
      </c>
      <c r="B20" s="42" t="s">
        <v>898</v>
      </c>
      <c r="C20" s="146" t="s">
        <v>115</v>
      </c>
      <c r="D20" s="146" t="s">
        <v>115</v>
      </c>
      <c r="E20" s="146" t="s">
        <v>115</v>
      </c>
      <c r="F20" s="146" t="s">
        <v>115</v>
      </c>
    </row>
    <row r="21" spans="1:6" ht="13.5" hidden="1" thickBot="1" x14ac:dyDescent="0.25">
      <c r="A21" s="101">
        <v>12</v>
      </c>
      <c r="B21" s="42" t="s">
        <v>135</v>
      </c>
      <c r="C21" s="146" t="s">
        <v>115</v>
      </c>
      <c r="D21" s="146" t="s">
        <v>115</v>
      </c>
      <c r="E21" s="146" t="s">
        <v>115</v>
      </c>
      <c r="F21" s="146" t="s">
        <v>115</v>
      </c>
    </row>
    <row r="22" spans="1:6" ht="26.25" hidden="1" thickBot="1" x14ac:dyDescent="0.25">
      <c r="A22" s="101">
        <v>13</v>
      </c>
      <c r="B22" s="42" t="s">
        <v>899</v>
      </c>
      <c r="C22" s="473"/>
      <c r="D22" s="474"/>
      <c r="E22" s="474"/>
      <c r="F22" s="475"/>
    </row>
  </sheetData>
  <mergeCells count="10">
    <mergeCell ref="C22:F22"/>
    <mergeCell ref="A1:F1"/>
    <mergeCell ref="A2:F2"/>
    <mergeCell ref="A3:F3"/>
    <mergeCell ref="A4:F4"/>
    <mergeCell ref="A7:A8"/>
    <mergeCell ref="B7:B8"/>
    <mergeCell ref="C7:D7"/>
    <mergeCell ref="E7:F7"/>
    <mergeCell ref="A5:F5"/>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21"/>
  <sheetViews>
    <sheetView view="pageBreakPreview" zoomScaleNormal="100" zoomScaleSheetLayoutView="100" workbookViewId="0">
      <selection activeCell="C32" sqref="C32"/>
    </sheetView>
  </sheetViews>
  <sheetFormatPr defaultRowHeight="12.75" x14ac:dyDescent="0.2"/>
  <cols>
    <col min="1" max="1" width="7.140625" style="31" customWidth="1"/>
    <col min="2" max="2" width="21.140625" style="31" customWidth="1"/>
    <col min="3" max="8" width="13.7109375" style="31" customWidth="1"/>
    <col min="9" max="9" width="10.7109375" style="31" customWidth="1"/>
    <col min="10" max="16384" width="9.140625" style="31"/>
  </cols>
  <sheetData>
    <row r="1" spans="1:8" ht="14.25" x14ac:dyDescent="0.2">
      <c r="A1" s="442" t="s">
        <v>116</v>
      </c>
      <c r="B1" s="442"/>
      <c r="C1" s="442"/>
      <c r="D1" s="442"/>
      <c r="E1" s="442"/>
      <c r="F1" s="442"/>
      <c r="G1" s="442"/>
      <c r="H1" s="442"/>
    </row>
    <row r="2" spans="1:8" ht="14.25" x14ac:dyDescent="0.2">
      <c r="A2" s="442" t="s">
        <v>117</v>
      </c>
      <c r="B2" s="442"/>
      <c r="C2" s="442"/>
      <c r="D2" s="442"/>
      <c r="E2" s="442"/>
      <c r="F2" s="442"/>
      <c r="G2" s="442"/>
      <c r="H2" s="442"/>
    </row>
    <row r="3" spans="1:8" ht="14.25" x14ac:dyDescent="0.2">
      <c r="A3" s="442" t="str">
        <f>'5.1'!A3:H3</f>
        <v>по состоянию на 31.03.2026</v>
      </c>
      <c r="B3" s="442"/>
      <c r="C3" s="442"/>
      <c r="D3" s="442"/>
      <c r="E3" s="442"/>
      <c r="F3" s="442"/>
      <c r="G3" s="442"/>
      <c r="H3" s="442"/>
    </row>
    <row r="4" spans="1:8" ht="14.25" x14ac:dyDescent="0.2">
      <c r="A4" s="438" t="s">
        <v>731</v>
      </c>
      <c r="B4" s="438"/>
      <c r="C4" s="438"/>
      <c r="D4" s="438"/>
      <c r="E4" s="438"/>
      <c r="F4" s="438"/>
      <c r="G4" s="438"/>
      <c r="H4" s="438"/>
    </row>
    <row r="5" spans="1:8" ht="14.25" x14ac:dyDescent="0.2">
      <c r="A5" s="438" t="s">
        <v>730</v>
      </c>
      <c r="B5" s="438"/>
      <c r="C5" s="438"/>
      <c r="D5" s="438"/>
      <c r="E5" s="438"/>
      <c r="F5" s="438"/>
      <c r="G5" s="438"/>
      <c r="H5" s="438"/>
    </row>
    <row r="6" spans="1:8" ht="14.25" x14ac:dyDescent="0.2">
      <c r="A6" s="442" t="s">
        <v>903</v>
      </c>
      <c r="B6" s="442"/>
      <c r="C6" s="442"/>
      <c r="D6" s="442"/>
      <c r="E6" s="442"/>
      <c r="F6" s="442"/>
      <c r="G6" s="442"/>
      <c r="H6" s="442"/>
    </row>
    <row r="7" spans="1:8" x14ac:dyDescent="0.2">
      <c r="A7" s="34"/>
      <c r="H7" s="34" t="s">
        <v>130</v>
      </c>
    </row>
    <row r="8" spans="1:8" ht="15.75" customHeight="1" x14ac:dyDescent="0.2">
      <c r="A8" s="460" t="s">
        <v>0</v>
      </c>
      <c r="B8" s="460" t="s">
        <v>2</v>
      </c>
      <c r="C8" s="449" t="str">
        <f>'5.1'!C7:E7</f>
        <v>31 марта 2026 г.</v>
      </c>
      <c r="D8" s="449"/>
      <c r="E8" s="449"/>
      <c r="F8" s="449" t="str">
        <f>'5.1'!F7</f>
        <v>31 декабря 2025 г.</v>
      </c>
      <c r="G8" s="449"/>
      <c r="H8" s="449"/>
    </row>
    <row r="9" spans="1:8" ht="47.25" customHeight="1" x14ac:dyDescent="0.2">
      <c r="A9" s="460"/>
      <c r="B9" s="460"/>
      <c r="C9" s="220" t="s">
        <v>119</v>
      </c>
      <c r="D9" s="220" t="s">
        <v>120</v>
      </c>
      <c r="E9" s="220" t="s">
        <v>121</v>
      </c>
      <c r="F9" s="220" t="s">
        <v>119</v>
      </c>
      <c r="G9" s="220" t="s">
        <v>120</v>
      </c>
      <c r="H9" s="220" t="s">
        <v>121</v>
      </c>
    </row>
    <row r="10" spans="1:8" x14ac:dyDescent="0.2">
      <c r="A10" s="220">
        <v>1</v>
      </c>
      <c r="B10" s="220">
        <v>2</v>
      </c>
      <c r="C10" s="220">
        <v>3</v>
      </c>
      <c r="D10" s="220">
        <v>4</v>
      </c>
      <c r="E10" s="220">
        <v>5</v>
      </c>
      <c r="F10" s="220">
        <v>6</v>
      </c>
      <c r="G10" s="220">
        <v>7</v>
      </c>
      <c r="H10" s="220">
        <v>8</v>
      </c>
    </row>
    <row r="11" spans="1:8" ht="38.25" hidden="1" x14ac:dyDescent="0.2">
      <c r="A11" s="281">
        <v>1</v>
      </c>
      <c r="B11" s="281" t="s">
        <v>131</v>
      </c>
      <c r="C11" s="319">
        <v>0</v>
      </c>
      <c r="D11" s="319">
        <v>0</v>
      </c>
      <c r="E11" s="319">
        <f t="shared" ref="E11:E16" si="0">C11-D11</f>
        <v>0</v>
      </c>
      <c r="F11" s="319">
        <v>0</v>
      </c>
      <c r="G11" s="319">
        <v>0</v>
      </c>
      <c r="H11" s="319">
        <f t="shared" ref="H11:H16" si="1">F11-G11</f>
        <v>0</v>
      </c>
    </row>
    <row r="12" spans="1:8" ht="25.5" x14ac:dyDescent="0.2">
      <c r="A12" s="281">
        <v>2</v>
      </c>
      <c r="B12" s="281" t="s">
        <v>132</v>
      </c>
      <c r="C12" s="299">
        <v>7374213.5800000001</v>
      </c>
      <c r="D12" s="299">
        <v>-5641207</v>
      </c>
      <c r="E12" s="299">
        <f>SUM(C12:D12)</f>
        <v>1733006.58</v>
      </c>
      <c r="F12" s="299">
        <v>7733310.5700000003</v>
      </c>
      <c r="G12" s="299">
        <v>-5398193</v>
      </c>
      <c r="H12" s="299">
        <f>G12+F12</f>
        <v>2335117.5700000003</v>
      </c>
    </row>
    <row r="13" spans="1:8" hidden="1" x14ac:dyDescent="0.2">
      <c r="A13" s="281">
        <v>3</v>
      </c>
      <c r="B13" s="281" t="s">
        <v>900</v>
      </c>
      <c r="C13" s="300">
        <v>0</v>
      </c>
      <c r="D13" s="300">
        <v>0</v>
      </c>
      <c r="E13" s="300">
        <f t="shared" si="0"/>
        <v>0</v>
      </c>
      <c r="F13" s="300">
        <v>0</v>
      </c>
      <c r="G13" s="300">
        <v>0</v>
      </c>
      <c r="H13" s="300">
        <f t="shared" si="1"/>
        <v>0</v>
      </c>
    </row>
    <row r="14" spans="1:8" ht="85.5" hidden="1" customHeight="1" thickBot="1" x14ac:dyDescent="0.25">
      <c r="A14" s="281">
        <v>4</v>
      </c>
      <c r="B14" s="281" t="s">
        <v>901</v>
      </c>
      <c r="C14" s="300">
        <v>0</v>
      </c>
      <c r="D14" s="300">
        <v>0</v>
      </c>
      <c r="E14" s="300">
        <f t="shared" si="0"/>
        <v>0</v>
      </c>
      <c r="F14" s="300">
        <v>0</v>
      </c>
      <c r="G14" s="300">
        <v>0</v>
      </c>
      <c r="H14" s="300">
        <f t="shared" si="1"/>
        <v>0</v>
      </c>
    </row>
    <row r="15" spans="1:8" ht="38.25" hidden="1" x14ac:dyDescent="0.2">
      <c r="A15" s="281">
        <v>5</v>
      </c>
      <c r="B15" s="281" t="s">
        <v>902</v>
      </c>
      <c r="C15" s="300">
        <v>0</v>
      </c>
      <c r="D15" s="300">
        <v>0</v>
      </c>
      <c r="E15" s="300">
        <f t="shared" si="0"/>
        <v>0</v>
      </c>
      <c r="F15" s="300">
        <v>0</v>
      </c>
      <c r="G15" s="300">
        <v>0</v>
      </c>
      <c r="H15" s="300">
        <f t="shared" si="1"/>
        <v>0</v>
      </c>
    </row>
    <row r="16" spans="1:8" ht="25.5" hidden="1" x14ac:dyDescent="0.2">
      <c r="A16" s="281">
        <v>6</v>
      </c>
      <c r="B16" s="281" t="s">
        <v>148</v>
      </c>
      <c r="C16" s="300">
        <v>0</v>
      </c>
      <c r="D16" s="300">
        <v>0</v>
      </c>
      <c r="E16" s="300">
        <f t="shared" si="0"/>
        <v>0</v>
      </c>
      <c r="F16" s="300">
        <v>0</v>
      </c>
      <c r="G16" s="300">
        <v>0</v>
      </c>
      <c r="H16" s="300">
        <f t="shared" si="1"/>
        <v>0</v>
      </c>
    </row>
    <row r="17" spans="1:8" hidden="1" x14ac:dyDescent="0.2">
      <c r="A17" s="281">
        <v>7</v>
      </c>
      <c r="B17" s="281" t="s">
        <v>135</v>
      </c>
      <c r="C17" s="300">
        <v>0</v>
      </c>
      <c r="D17" s="300">
        <v>0</v>
      </c>
      <c r="E17" s="300">
        <f t="shared" ref="E17" si="2">C17-D17</f>
        <v>0</v>
      </c>
      <c r="F17" s="300">
        <v>0</v>
      </c>
      <c r="G17" s="300">
        <v>0</v>
      </c>
      <c r="H17" s="300">
        <f t="shared" ref="H17" si="3">F17-G17</f>
        <v>0</v>
      </c>
    </row>
    <row r="18" spans="1:8" x14ac:dyDescent="0.2">
      <c r="A18" s="320">
        <v>8</v>
      </c>
      <c r="B18" s="320" t="s">
        <v>125</v>
      </c>
      <c r="C18" s="321">
        <f t="shared" ref="C18:H18" si="4">SUM(C11:C16)</f>
        <v>7374213.5800000001</v>
      </c>
      <c r="D18" s="321">
        <f t="shared" si="4"/>
        <v>-5641207</v>
      </c>
      <c r="E18" s="321">
        <f t="shared" si="4"/>
        <v>1733006.58</v>
      </c>
      <c r="F18" s="321">
        <f t="shared" si="4"/>
        <v>7733310.5700000003</v>
      </c>
      <c r="G18" s="321">
        <f t="shared" si="4"/>
        <v>-5398193</v>
      </c>
      <c r="H18" s="321">
        <f t="shared" si="4"/>
        <v>2335117.5700000003</v>
      </c>
    </row>
    <row r="19" spans="1:8" ht="13.5" hidden="1" thickBot="1" x14ac:dyDescent="0.25">
      <c r="A19" s="123">
        <v>9</v>
      </c>
      <c r="B19" s="124" t="s">
        <v>700</v>
      </c>
      <c r="C19" s="479"/>
      <c r="D19" s="480"/>
      <c r="E19" s="480"/>
      <c r="F19" s="480"/>
      <c r="G19" s="480"/>
      <c r="H19" s="481"/>
    </row>
    <row r="20" spans="1:8" ht="93" hidden="1" customHeight="1" x14ac:dyDescent="0.2">
      <c r="A20" s="476" t="s">
        <v>271</v>
      </c>
      <c r="B20" s="477"/>
      <c r="C20" s="477"/>
      <c r="D20" s="477"/>
      <c r="E20" s="477"/>
      <c r="F20" s="477"/>
      <c r="G20" s="477"/>
      <c r="H20" s="478"/>
    </row>
    <row r="21" spans="1:8" x14ac:dyDescent="0.2">
      <c r="A21" s="54"/>
    </row>
  </sheetData>
  <mergeCells count="12">
    <mergeCell ref="A1:H1"/>
    <mergeCell ref="A2:H2"/>
    <mergeCell ref="A4:H4"/>
    <mergeCell ref="A6:H6"/>
    <mergeCell ref="A20:H20"/>
    <mergeCell ref="A3:H3"/>
    <mergeCell ref="A8:A9"/>
    <mergeCell ref="B8:B9"/>
    <mergeCell ref="C8:E8"/>
    <mergeCell ref="F8:H8"/>
    <mergeCell ref="A5:H5"/>
    <mergeCell ref="C19:H19"/>
  </mergeCells>
  <printOptions horizontalCentered="1"/>
  <pageMargins left="0.39370078740157483" right="0.39370078740157483" top="0.39370078740157483" bottom="0.39370078740157483" header="0.31496062992125984" footer="0.31496062992125984"/>
  <pageSetup paperSize="9" scale="88" fitToHeight="4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02"/>
  <sheetViews>
    <sheetView view="pageBreakPreview" topLeftCell="A24" zoomScaleNormal="100" zoomScaleSheetLayoutView="100" workbookViewId="0">
      <selection activeCell="H56" sqref="H56:H57"/>
    </sheetView>
  </sheetViews>
  <sheetFormatPr defaultRowHeight="12.75" x14ac:dyDescent="0.2"/>
  <cols>
    <col min="1" max="1" width="5.5703125" style="31" customWidth="1"/>
    <col min="2" max="2" width="18.28515625" style="31" customWidth="1"/>
    <col min="3" max="8" width="12" style="31" customWidth="1"/>
    <col min="9" max="16384" width="9.140625" style="31"/>
  </cols>
  <sheetData>
    <row r="1" spans="1:8" ht="14.25" x14ac:dyDescent="0.2">
      <c r="A1" s="442" t="s">
        <v>116</v>
      </c>
      <c r="B1" s="442"/>
      <c r="C1" s="442"/>
      <c r="D1" s="442"/>
      <c r="E1" s="442"/>
      <c r="F1" s="442"/>
      <c r="G1" s="442"/>
      <c r="H1" s="442"/>
    </row>
    <row r="2" spans="1:8" ht="14.25" x14ac:dyDescent="0.2">
      <c r="A2" s="442" t="s">
        <v>117</v>
      </c>
      <c r="B2" s="442"/>
      <c r="C2" s="442"/>
      <c r="D2" s="442"/>
      <c r="E2" s="442"/>
      <c r="F2" s="442"/>
      <c r="G2" s="442"/>
      <c r="H2" s="442"/>
    </row>
    <row r="3" spans="1:8" ht="14.25" x14ac:dyDescent="0.2">
      <c r="A3" s="442" t="str">
        <f>'5.1'!A3:H3</f>
        <v>по состоянию на 31.03.2026</v>
      </c>
      <c r="B3" s="442"/>
      <c r="C3" s="442"/>
      <c r="D3" s="442"/>
      <c r="E3" s="442"/>
      <c r="F3" s="442"/>
      <c r="G3" s="442"/>
      <c r="H3" s="442"/>
    </row>
    <row r="4" spans="1:8" ht="14.25" x14ac:dyDescent="0.2">
      <c r="A4" s="442" t="s">
        <v>731</v>
      </c>
      <c r="B4" s="442"/>
      <c r="C4" s="442"/>
      <c r="D4" s="442"/>
      <c r="E4" s="442"/>
      <c r="F4" s="442"/>
      <c r="G4" s="442"/>
      <c r="H4" s="442"/>
    </row>
    <row r="5" spans="1:8" ht="44.25" customHeight="1" x14ac:dyDescent="0.2">
      <c r="A5" s="438" t="s">
        <v>904</v>
      </c>
      <c r="B5" s="438"/>
      <c r="C5" s="438"/>
      <c r="D5" s="438"/>
      <c r="E5" s="438"/>
      <c r="F5" s="438"/>
      <c r="G5" s="438"/>
      <c r="H5" s="438"/>
    </row>
    <row r="6" spans="1:8" ht="15.75" x14ac:dyDescent="0.2">
      <c r="A6" s="114"/>
      <c r="B6" s="114"/>
      <c r="C6" s="114"/>
      <c r="D6" s="114"/>
      <c r="E6" s="114"/>
      <c r="F6" s="114"/>
      <c r="G6" s="114"/>
      <c r="H6" s="34" t="s">
        <v>133</v>
      </c>
    </row>
    <row r="7" spans="1:8" ht="61.5" customHeight="1" x14ac:dyDescent="0.2">
      <c r="A7" s="460" t="s">
        <v>0</v>
      </c>
      <c r="B7" s="460" t="s">
        <v>2</v>
      </c>
      <c r="C7" s="482" t="s">
        <v>869</v>
      </c>
      <c r="D7" s="461" t="s">
        <v>872</v>
      </c>
      <c r="E7" s="461"/>
      <c r="F7" s="461"/>
      <c r="G7" s="482" t="s">
        <v>873</v>
      </c>
      <c r="H7" s="482" t="s">
        <v>125</v>
      </c>
    </row>
    <row r="8" spans="1:8" ht="222" customHeight="1" x14ac:dyDescent="0.2">
      <c r="A8" s="460"/>
      <c r="B8" s="460"/>
      <c r="C8" s="482"/>
      <c r="D8" s="322" t="s">
        <v>870</v>
      </c>
      <c r="E8" s="322" t="s">
        <v>886</v>
      </c>
      <c r="F8" s="322" t="s">
        <v>871</v>
      </c>
      <c r="G8" s="482"/>
      <c r="H8" s="482"/>
    </row>
    <row r="9" spans="1:8" x14ac:dyDescent="0.2">
      <c r="A9" s="220">
        <v>1</v>
      </c>
      <c r="B9" s="220">
        <v>2</v>
      </c>
      <c r="C9" s="220">
        <v>3</v>
      </c>
      <c r="D9" s="220">
        <v>4</v>
      </c>
      <c r="E9" s="220">
        <v>5</v>
      </c>
      <c r="F9" s="220">
        <v>6</v>
      </c>
      <c r="G9" s="220">
        <v>7</v>
      </c>
      <c r="H9" s="220">
        <v>8</v>
      </c>
    </row>
    <row r="10" spans="1:8" ht="63.75" x14ac:dyDescent="0.2">
      <c r="A10" s="458">
        <v>1</v>
      </c>
      <c r="B10" s="298" t="s">
        <v>874</v>
      </c>
      <c r="C10" s="459">
        <f>SUM(C12:C16)</f>
        <v>5398193</v>
      </c>
      <c r="D10" s="459">
        <f t="shared" ref="D10:H10" si="0">SUM(D12:D16)</f>
        <v>0</v>
      </c>
      <c r="E10" s="459">
        <f t="shared" si="0"/>
        <v>0</v>
      </c>
      <c r="F10" s="459">
        <f t="shared" si="0"/>
        <v>0</v>
      </c>
      <c r="G10" s="459">
        <f t="shared" si="0"/>
        <v>0</v>
      </c>
      <c r="H10" s="459">
        <f t="shared" si="0"/>
        <v>5398193</v>
      </c>
    </row>
    <row r="11" spans="1:8" x14ac:dyDescent="0.2">
      <c r="A11" s="458"/>
      <c r="B11" s="298" t="s">
        <v>128</v>
      </c>
      <c r="C11" s="459"/>
      <c r="D11" s="459"/>
      <c r="E11" s="459"/>
      <c r="F11" s="459"/>
      <c r="G11" s="459"/>
      <c r="H11" s="459"/>
    </row>
    <row r="12" spans="1:8" ht="38.25" x14ac:dyDescent="0.2">
      <c r="A12" s="217">
        <f>A10+1</f>
        <v>2</v>
      </c>
      <c r="B12" s="281" t="s">
        <v>319</v>
      </c>
      <c r="C12" s="300">
        <f>-'12.1'!G12</f>
        <v>5398193</v>
      </c>
      <c r="D12" s="300">
        <v>0</v>
      </c>
      <c r="E12" s="300">
        <v>0</v>
      </c>
      <c r="F12" s="300">
        <v>0</v>
      </c>
      <c r="G12" s="299">
        <v>0</v>
      </c>
      <c r="H12" s="299">
        <f>SUM(C12:G12)</f>
        <v>5398193</v>
      </c>
    </row>
    <row r="13" spans="1:8" hidden="1" x14ac:dyDescent="0.2">
      <c r="A13" s="217">
        <f>A12+1</f>
        <v>3</v>
      </c>
      <c r="B13" s="281" t="s">
        <v>905</v>
      </c>
      <c r="C13" s="300">
        <v>0</v>
      </c>
      <c r="D13" s="300">
        <v>0</v>
      </c>
      <c r="E13" s="300">
        <v>0</v>
      </c>
      <c r="F13" s="300">
        <v>0</v>
      </c>
      <c r="G13" s="300">
        <v>0</v>
      </c>
      <c r="H13" s="299">
        <f t="shared" ref="H13:H16" si="1">SUM(C13:G13)</f>
        <v>0</v>
      </c>
    </row>
    <row r="14" spans="1:8" ht="127.5" hidden="1" x14ac:dyDescent="0.2">
      <c r="A14" s="217">
        <f t="shared" ref="A14:A16" si="2">A13+1</f>
        <v>4</v>
      </c>
      <c r="B14" s="281" t="s">
        <v>906</v>
      </c>
      <c r="C14" s="300">
        <v>0</v>
      </c>
      <c r="D14" s="300">
        <v>0</v>
      </c>
      <c r="E14" s="300">
        <v>0</v>
      </c>
      <c r="F14" s="300">
        <v>0</v>
      </c>
      <c r="G14" s="300">
        <v>0</v>
      </c>
      <c r="H14" s="299">
        <f t="shared" si="1"/>
        <v>0</v>
      </c>
    </row>
    <row r="15" spans="1:8" ht="38.25" hidden="1" x14ac:dyDescent="0.2">
      <c r="A15" s="217">
        <f t="shared" si="2"/>
        <v>5</v>
      </c>
      <c r="B15" s="281" t="s">
        <v>320</v>
      </c>
      <c r="C15" s="300">
        <v>0</v>
      </c>
      <c r="D15" s="300">
        <v>0</v>
      </c>
      <c r="E15" s="300">
        <v>0</v>
      </c>
      <c r="F15" s="300">
        <v>0</v>
      </c>
      <c r="G15" s="300">
        <v>0</v>
      </c>
      <c r="H15" s="299">
        <f t="shared" si="1"/>
        <v>0</v>
      </c>
    </row>
    <row r="16" spans="1:8" hidden="1" x14ac:dyDescent="0.2">
      <c r="A16" s="217">
        <f t="shared" si="2"/>
        <v>6</v>
      </c>
      <c r="B16" s="281" t="s">
        <v>413</v>
      </c>
      <c r="C16" s="300">
        <v>0</v>
      </c>
      <c r="D16" s="300">
        <v>0</v>
      </c>
      <c r="E16" s="300">
        <v>0</v>
      </c>
      <c r="F16" s="300">
        <v>0</v>
      </c>
      <c r="G16" s="300">
        <v>0</v>
      </c>
      <c r="H16" s="299">
        <f t="shared" si="1"/>
        <v>0</v>
      </c>
    </row>
    <row r="17" spans="1:8" ht="82.5" customHeight="1" x14ac:dyDescent="0.2">
      <c r="A17" s="458">
        <f>A16+1</f>
        <v>7</v>
      </c>
      <c r="B17" s="298" t="s">
        <v>891</v>
      </c>
      <c r="C17" s="459">
        <f>SUM(C19:C23)</f>
        <v>367936</v>
      </c>
      <c r="D17" s="459">
        <f t="shared" ref="D17:H17" si="3">SUM(D19:D23)</f>
        <v>0</v>
      </c>
      <c r="E17" s="459">
        <f t="shared" si="3"/>
        <v>0</v>
      </c>
      <c r="F17" s="459">
        <f t="shared" si="3"/>
        <v>0</v>
      </c>
      <c r="G17" s="459">
        <f t="shared" si="3"/>
        <v>0</v>
      </c>
      <c r="H17" s="459">
        <f t="shared" si="3"/>
        <v>367936</v>
      </c>
    </row>
    <row r="18" spans="1:8" x14ac:dyDescent="0.2">
      <c r="A18" s="458"/>
      <c r="B18" s="298" t="s">
        <v>128</v>
      </c>
      <c r="C18" s="459"/>
      <c r="D18" s="459"/>
      <c r="E18" s="459"/>
      <c r="F18" s="459"/>
      <c r="G18" s="459"/>
      <c r="H18" s="459"/>
    </row>
    <row r="19" spans="1:8" ht="38.25" x14ac:dyDescent="0.2">
      <c r="A19" s="217">
        <f>A17+1</f>
        <v>8</v>
      </c>
      <c r="B19" s="281" t="s">
        <v>319</v>
      </c>
      <c r="C19" s="299">
        <v>367936</v>
      </c>
      <c r="D19" s="300">
        <v>0</v>
      </c>
      <c r="E19" s="300">
        <v>0</v>
      </c>
      <c r="F19" s="300">
        <v>0</v>
      </c>
      <c r="G19" s="299">
        <v>0</v>
      </c>
      <c r="H19" s="299">
        <f>SUM(C19:G19)</f>
        <v>367936</v>
      </c>
    </row>
    <row r="20" spans="1:8" hidden="1" x14ac:dyDescent="0.2">
      <c r="A20" s="217">
        <f>A19+1</f>
        <v>9</v>
      </c>
      <c r="B20" s="281" t="s">
        <v>905</v>
      </c>
      <c r="C20" s="300">
        <v>0</v>
      </c>
      <c r="D20" s="300">
        <v>0</v>
      </c>
      <c r="E20" s="300">
        <v>0</v>
      </c>
      <c r="F20" s="300">
        <v>0</v>
      </c>
      <c r="G20" s="300">
        <v>0</v>
      </c>
      <c r="H20" s="300">
        <f>SUM(C20:G20)</f>
        <v>0</v>
      </c>
    </row>
    <row r="21" spans="1:8" ht="127.5" hidden="1" x14ac:dyDescent="0.2">
      <c r="A21" s="217">
        <f t="shared" ref="A21:A23" si="4">A20+1</f>
        <v>10</v>
      </c>
      <c r="B21" s="281" t="s">
        <v>906</v>
      </c>
      <c r="C21" s="300">
        <v>0</v>
      </c>
      <c r="D21" s="300">
        <v>0</v>
      </c>
      <c r="E21" s="300">
        <v>0</v>
      </c>
      <c r="F21" s="300">
        <v>0</v>
      </c>
      <c r="G21" s="300">
        <v>0</v>
      </c>
      <c r="H21" s="300">
        <f>SUM(C21:G21)</f>
        <v>0</v>
      </c>
    </row>
    <row r="22" spans="1:8" ht="38.25" hidden="1" x14ac:dyDescent="0.2">
      <c r="A22" s="217">
        <f t="shared" si="4"/>
        <v>11</v>
      </c>
      <c r="B22" s="281" t="s">
        <v>320</v>
      </c>
      <c r="C22" s="300">
        <v>0</v>
      </c>
      <c r="D22" s="300">
        <v>0</v>
      </c>
      <c r="E22" s="300">
        <v>0</v>
      </c>
      <c r="F22" s="300">
        <v>0</v>
      </c>
      <c r="G22" s="300">
        <v>0</v>
      </c>
      <c r="H22" s="300">
        <f>SUM(C22:G22)</f>
        <v>0</v>
      </c>
    </row>
    <row r="23" spans="1:8" hidden="1" x14ac:dyDescent="0.2">
      <c r="A23" s="217">
        <f t="shared" si="4"/>
        <v>12</v>
      </c>
      <c r="B23" s="281" t="s">
        <v>413</v>
      </c>
      <c r="C23" s="300">
        <v>0</v>
      </c>
      <c r="D23" s="300">
        <v>0</v>
      </c>
      <c r="E23" s="300">
        <v>0</v>
      </c>
      <c r="F23" s="300">
        <v>0</v>
      </c>
      <c r="G23" s="300">
        <v>0</v>
      </c>
      <c r="H23" s="300">
        <f>SUM(C23:G23)</f>
        <v>0</v>
      </c>
    </row>
    <row r="24" spans="1:8" ht="59.25" customHeight="1" x14ac:dyDescent="0.2">
      <c r="A24" s="458">
        <f>A23+1</f>
        <v>13</v>
      </c>
      <c r="B24" s="298" t="s">
        <v>892</v>
      </c>
      <c r="C24" s="459">
        <f>SUM(C26:C30)</f>
        <v>-124922</v>
      </c>
      <c r="D24" s="459">
        <f t="shared" ref="D24:H24" si="5">SUM(D26:D30)</f>
        <v>0</v>
      </c>
      <c r="E24" s="459">
        <f t="shared" si="5"/>
        <v>0</v>
      </c>
      <c r="F24" s="459">
        <f t="shared" si="5"/>
        <v>0</v>
      </c>
      <c r="G24" s="459">
        <f t="shared" si="5"/>
        <v>0</v>
      </c>
      <c r="H24" s="459">
        <f t="shared" si="5"/>
        <v>-124922</v>
      </c>
    </row>
    <row r="25" spans="1:8" x14ac:dyDescent="0.2">
      <c r="A25" s="458"/>
      <c r="B25" s="298" t="s">
        <v>128</v>
      </c>
      <c r="C25" s="459"/>
      <c r="D25" s="459"/>
      <c r="E25" s="459"/>
      <c r="F25" s="459"/>
      <c r="G25" s="459"/>
      <c r="H25" s="459"/>
    </row>
    <row r="26" spans="1:8" ht="38.25" x14ac:dyDescent="0.2">
      <c r="A26" s="217">
        <f>A24+1</f>
        <v>14</v>
      </c>
      <c r="B26" s="281" t="s">
        <v>319</v>
      </c>
      <c r="C26" s="299">
        <v>-124922</v>
      </c>
      <c r="D26" s="300">
        <v>0</v>
      </c>
      <c r="E26" s="300">
        <v>0</v>
      </c>
      <c r="F26" s="300">
        <v>0</v>
      </c>
      <c r="G26" s="299">
        <v>0</v>
      </c>
      <c r="H26" s="299">
        <f>SUM(C26:G26)</f>
        <v>-124922</v>
      </c>
    </row>
    <row r="27" spans="1:8" hidden="1" x14ac:dyDescent="0.2">
      <c r="A27" s="217">
        <f>A26+1</f>
        <v>15</v>
      </c>
      <c r="B27" s="281" t="s">
        <v>905</v>
      </c>
      <c r="C27" s="300">
        <v>0</v>
      </c>
      <c r="D27" s="300">
        <v>0</v>
      </c>
      <c r="E27" s="300">
        <v>0</v>
      </c>
      <c r="F27" s="300">
        <v>0</v>
      </c>
      <c r="G27" s="300">
        <v>0</v>
      </c>
      <c r="H27" s="300">
        <f>SUM(C27:G27)</f>
        <v>0</v>
      </c>
    </row>
    <row r="28" spans="1:8" ht="127.5" hidden="1" x14ac:dyDescent="0.2">
      <c r="A28" s="217">
        <f t="shared" ref="A28:A30" si="6">A27+1</f>
        <v>16</v>
      </c>
      <c r="B28" s="281" t="s">
        <v>906</v>
      </c>
      <c r="C28" s="300">
        <v>0</v>
      </c>
      <c r="D28" s="300">
        <v>0</v>
      </c>
      <c r="E28" s="300">
        <v>0</v>
      </c>
      <c r="F28" s="300">
        <v>0</v>
      </c>
      <c r="G28" s="300">
        <v>0</v>
      </c>
      <c r="H28" s="300">
        <f>SUM(C28:G28)</f>
        <v>0</v>
      </c>
    </row>
    <row r="29" spans="1:8" ht="38.25" hidden="1" x14ac:dyDescent="0.2">
      <c r="A29" s="217">
        <f t="shared" si="6"/>
        <v>17</v>
      </c>
      <c r="B29" s="281" t="s">
        <v>320</v>
      </c>
      <c r="C29" s="300">
        <v>0</v>
      </c>
      <c r="D29" s="300">
        <v>0</v>
      </c>
      <c r="E29" s="300">
        <v>0</v>
      </c>
      <c r="F29" s="300">
        <v>0</v>
      </c>
      <c r="G29" s="300">
        <v>0</v>
      </c>
      <c r="H29" s="300">
        <f>SUM(C29:G29)</f>
        <v>0</v>
      </c>
    </row>
    <row r="30" spans="1:8" hidden="1" x14ac:dyDescent="0.2">
      <c r="A30" s="217">
        <f t="shared" si="6"/>
        <v>18</v>
      </c>
      <c r="B30" s="281" t="s">
        <v>413</v>
      </c>
      <c r="C30" s="300">
        <v>0</v>
      </c>
      <c r="D30" s="300">
        <v>0</v>
      </c>
      <c r="E30" s="300">
        <v>0</v>
      </c>
      <c r="F30" s="300">
        <v>0</v>
      </c>
      <c r="G30" s="300">
        <v>0</v>
      </c>
      <c r="H30" s="300">
        <f>SUM(C30:G30)</f>
        <v>0</v>
      </c>
    </row>
    <row r="31" spans="1:8" hidden="1" x14ac:dyDescent="0.2">
      <c r="A31" s="458">
        <f>A30+1</f>
        <v>19</v>
      </c>
      <c r="B31" s="298" t="s">
        <v>893</v>
      </c>
      <c r="C31" s="459">
        <f>SUM(C33:C37)</f>
        <v>0</v>
      </c>
      <c r="D31" s="459">
        <f t="shared" ref="D31:H31" si="7">SUM(D33:D37)</f>
        <v>0</v>
      </c>
      <c r="E31" s="459">
        <f t="shared" si="7"/>
        <v>0</v>
      </c>
      <c r="F31" s="459">
        <f t="shared" si="7"/>
        <v>0</v>
      </c>
      <c r="G31" s="459">
        <f t="shared" si="7"/>
        <v>0</v>
      </c>
      <c r="H31" s="459">
        <f t="shared" si="7"/>
        <v>0</v>
      </c>
    </row>
    <row r="32" spans="1:8" hidden="1" x14ac:dyDescent="0.2">
      <c r="A32" s="458"/>
      <c r="B32" s="298" t="s">
        <v>128</v>
      </c>
      <c r="C32" s="459"/>
      <c r="D32" s="459"/>
      <c r="E32" s="459"/>
      <c r="F32" s="459"/>
      <c r="G32" s="459"/>
      <c r="H32" s="459"/>
    </row>
    <row r="33" spans="1:8" ht="38.25" hidden="1" x14ac:dyDescent="0.2">
      <c r="A33" s="217">
        <f>A31+1</f>
        <v>20</v>
      </c>
      <c r="B33" s="281" t="s">
        <v>319</v>
      </c>
      <c r="C33" s="300">
        <f>'12.1'!F33</f>
        <v>0</v>
      </c>
      <c r="D33" s="300">
        <v>0</v>
      </c>
      <c r="E33" s="300">
        <v>0</v>
      </c>
      <c r="F33" s="300">
        <v>0</v>
      </c>
      <c r="G33" s="299">
        <v>0</v>
      </c>
      <c r="H33" s="299">
        <f>SUM(C33:G33)</f>
        <v>0</v>
      </c>
    </row>
    <row r="34" spans="1:8" hidden="1" x14ac:dyDescent="0.2">
      <c r="A34" s="217">
        <f>A33+1</f>
        <v>21</v>
      </c>
      <c r="B34" s="281" t="s">
        <v>905</v>
      </c>
      <c r="C34" s="300">
        <v>0</v>
      </c>
      <c r="D34" s="300">
        <v>0</v>
      </c>
      <c r="E34" s="300">
        <v>0</v>
      </c>
      <c r="F34" s="300">
        <v>0</v>
      </c>
      <c r="G34" s="300">
        <v>0</v>
      </c>
      <c r="H34" s="300">
        <f>SUM(C34:G34)</f>
        <v>0</v>
      </c>
    </row>
    <row r="35" spans="1:8" ht="127.5" hidden="1" x14ac:dyDescent="0.2">
      <c r="A35" s="217">
        <f t="shared" ref="A35:A37" si="8">A34+1</f>
        <v>22</v>
      </c>
      <c r="B35" s="281" t="s">
        <v>906</v>
      </c>
      <c r="C35" s="300">
        <v>0</v>
      </c>
      <c r="D35" s="300">
        <v>0</v>
      </c>
      <c r="E35" s="300">
        <v>0</v>
      </c>
      <c r="F35" s="300">
        <v>0</v>
      </c>
      <c r="G35" s="300">
        <v>0</v>
      </c>
      <c r="H35" s="300">
        <f>SUM(C35:G35)</f>
        <v>0</v>
      </c>
    </row>
    <row r="36" spans="1:8" ht="38.25" hidden="1" x14ac:dyDescent="0.2">
      <c r="A36" s="217">
        <f t="shared" si="8"/>
        <v>23</v>
      </c>
      <c r="B36" s="281" t="s">
        <v>320</v>
      </c>
      <c r="C36" s="300">
        <v>0</v>
      </c>
      <c r="D36" s="300">
        <v>0</v>
      </c>
      <c r="E36" s="300">
        <v>0</v>
      </c>
      <c r="F36" s="300">
        <v>0</v>
      </c>
      <c r="G36" s="300">
        <v>0</v>
      </c>
      <c r="H36" s="300">
        <f>SUM(C36:G36)</f>
        <v>0</v>
      </c>
    </row>
    <row r="37" spans="1:8" hidden="1" x14ac:dyDescent="0.2">
      <c r="A37" s="217">
        <f t="shared" si="8"/>
        <v>24</v>
      </c>
      <c r="B37" s="281" t="s">
        <v>413</v>
      </c>
      <c r="C37" s="300">
        <v>0</v>
      </c>
      <c r="D37" s="300">
        <v>0</v>
      </c>
      <c r="E37" s="300">
        <v>0</v>
      </c>
      <c r="F37" s="300">
        <v>0</v>
      </c>
      <c r="G37" s="300">
        <v>0</v>
      </c>
      <c r="H37" s="300">
        <f>SUM(C37:G37)</f>
        <v>0</v>
      </c>
    </row>
    <row r="38" spans="1:8" hidden="1" x14ac:dyDescent="0.2">
      <c r="A38" s="458">
        <f>A37+1</f>
        <v>25</v>
      </c>
      <c r="B38" s="298" t="s">
        <v>129</v>
      </c>
      <c r="C38" s="459">
        <f>SUM(C40:C44)</f>
        <v>0</v>
      </c>
      <c r="D38" s="459">
        <f t="shared" ref="D38:H38" si="9">SUM(D40:D44)</f>
        <v>0</v>
      </c>
      <c r="E38" s="459">
        <f t="shared" si="9"/>
        <v>0</v>
      </c>
      <c r="F38" s="459">
        <f t="shared" si="9"/>
        <v>0</v>
      </c>
      <c r="G38" s="459">
        <f t="shared" si="9"/>
        <v>0</v>
      </c>
      <c r="H38" s="459">
        <f t="shared" si="9"/>
        <v>0</v>
      </c>
    </row>
    <row r="39" spans="1:8" hidden="1" x14ac:dyDescent="0.2">
      <c r="A39" s="458"/>
      <c r="B39" s="298" t="s">
        <v>128</v>
      </c>
      <c r="C39" s="459"/>
      <c r="D39" s="459"/>
      <c r="E39" s="459"/>
      <c r="F39" s="459"/>
      <c r="G39" s="459"/>
      <c r="H39" s="459"/>
    </row>
    <row r="40" spans="1:8" ht="38.25" hidden="1" x14ac:dyDescent="0.2">
      <c r="A40" s="217">
        <f>A38+1</f>
        <v>26</v>
      </c>
      <c r="B40" s="281" t="s">
        <v>319</v>
      </c>
      <c r="C40" s="300">
        <f>'12.1'!F40</f>
        <v>0</v>
      </c>
      <c r="D40" s="300">
        <v>0</v>
      </c>
      <c r="E40" s="300">
        <v>0</v>
      </c>
      <c r="F40" s="300">
        <v>0</v>
      </c>
      <c r="G40" s="299">
        <v>0</v>
      </c>
      <c r="H40" s="299">
        <f>SUM(C40:G40)</f>
        <v>0</v>
      </c>
    </row>
    <row r="41" spans="1:8" hidden="1" x14ac:dyDescent="0.2">
      <c r="A41" s="217">
        <f>A40+1</f>
        <v>27</v>
      </c>
      <c r="B41" s="281" t="s">
        <v>905</v>
      </c>
      <c r="C41" s="300">
        <v>0</v>
      </c>
      <c r="D41" s="300">
        <v>0</v>
      </c>
      <c r="E41" s="300">
        <v>0</v>
      </c>
      <c r="F41" s="300">
        <v>0</v>
      </c>
      <c r="G41" s="300">
        <v>0</v>
      </c>
      <c r="H41" s="300">
        <f>SUM(C41:G41)</f>
        <v>0</v>
      </c>
    </row>
    <row r="42" spans="1:8" ht="127.5" hidden="1" x14ac:dyDescent="0.2">
      <c r="A42" s="217">
        <f t="shared" ref="A42:A44" si="10">A41+1</f>
        <v>28</v>
      </c>
      <c r="B42" s="281" t="s">
        <v>906</v>
      </c>
      <c r="C42" s="300">
        <v>0</v>
      </c>
      <c r="D42" s="300">
        <v>0</v>
      </c>
      <c r="E42" s="300">
        <v>0</v>
      </c>
      <c r="F42" s="300">
        <v>0</v>
      </c>
      <c r="G42" s="300">
        <v>0</v>
      </c>
      <c r="H42" s="300">
        <f>SUM(C42:G42)</f>
        <v>0</v>
      </c>
    </row>
    <row r="43" spans="1:8" ht="38.25" hidden="1" x14ac:dyDescent="0.2">
      <c r="A43" s="217">
        <f t="shared" si="10"/>
        <v>29</v>
      </c>
      <c r="B43" s="281" t="s">
        <v>320</v>
      </c>
      <c r="C43" s="300">
        <v>0</v>
      </c>
      <c r="D43" s="300">
        <v>0</v>
      </c>
      <c r="E43" s="300">
        <v>0</v>
      </c>
      <c r="F43" s="300">
        <v>0</v>
      </c>
      <c r="G43" s="300">
        <v>0</v>
      </c>
      <c r="H43" s="300">
        <f>SUM(C43:G43)</f>
        <v>0</v>
      </c>
    </row>
    <row r="44" spans="1:8" hidden="1" x14ac:dyDescent="0.2">
      <c r="A44" s="217">
        <f t="shared" si="10"/>
        <v>30</v>
      </c>
      <c r="B44" s="281" t="s">
        <v>413</v>
      </c>
      <c r="C44" s="300">
        <v>0</v>
      </c>
      <c r="D44" s="300">
        <v>0</v>
      </c>
      <c r="E44" s="300">
        <v>0</v>
      </c>
      <c r="F44" s="300">
        <v>0</v>
      </c>
      <c r="G44" s="300">
        <v>0</v>
      </c>
      <c r="H44" s="300">
        <f>SUM(C44:G44)</f>
        <v>0</v>
      </c>
    </row>
    <row r="45" spans="1:8" ht="63.75" x14ac:dyDescent="0.2">
      <c r="A45" s="458">
        <f>A44+1</f>
        <v>31</v>
      </c>
      <c r="B45" s="298" t="s">
        <v>880</v>
      </c>
      <c r="C45" s="459">
        <f>SUM(C47:C51)</f>
        <v>5641207</v>
      </c>
      <c r="D45" s="459">
        <f t="shared" ref="D45:H45" si="11">SUM(D47:D51)</f>
        <v>0</v>
      </c>
      <c r="E45" s="459">
        <f t="shared" si="11"/>
        <v>0</v>
      </c>
      <c r="F45" s="459">
        <f t="shared" si="11"/>
        <v>0</v>
      </c>
      <c r="G45" s="459">
        <f t="shared" si="11"/>
        <v>0</v>
      </c>
      <c r="H45" s="459">
        <f t="shared" si="11"/>
        <v>5641207</v>
      </c>
    </row>
    <row r="46" spans="1:8" x14ac:dyDescent="0.2">
      <c r="A46" s="458"/>
      <c r="B46" s="298" t="s">
        <v>128</v>
      </c>
      <c r="C46" s="459"/>
      <c r="D46" s="459"/>
      <c r="E46" s="459"/>
      <c r="F46" s="459"/>
      <c r="G46" s="459"/>
      <c r="H46" s="459"/>
    </row>
    <row r="47" spans="1:8" ht="38.25" x14ac:dyDescent="0.2">
      <c r="A47" s="217">
        <f>A45+1</f>
        <v>32</v>
      </c>
      <c r="B47" s="281" t="s">
        <v>319</v>
      </c>
      <c r="C47" s="300">
        <f>C40+C33+C26+C19+C12</f>
        <v>5641207</v>
      </c>
      <c r="D47" s="300">
        <v>0</v>
      </c>
      <c r="E47" s="300">
        <v>0</v>
      </c>
      <c r="F47" s="300">
        <v>0</v>
      </c>
      <c r="G47" s="299">
        <v>0</v>
      </c>
      <c r="H47" s="299">
        <f>SUM(C47:G47)</f>
        <v>5641207</v>
      </c>
    </row>
    <row r="48" spans="1:8" ht="13.5" hidden="1" thickBot="1" x14ac:dyDescent="0.25">
      <c r="A48" s="115">
        <f>A47+1</f>
        <v>33</v>
      </c>
      <c r="B48" s="36" t="s">
        <v>905</v>
      </c>
      <c r="C48" s="143">
        <v>0</v>
      </c>
      <c r="D48" s="143">
        <v>0</v>
      </c>
      <c r="E48" s="143">
        <v>0</v>
      </c>
      <c r="F48" s="143">
        <v>0</v>
      </c>
      <c r="G48" s="143">
        <v>0</v>
      </c>
      <c r="H48" s="143">
        <f>SUM(C48:G48)</f>
        <v>0</v>
      </c>
    </row>
    <row r="49" spans="1:8" ht="128.25" hidden="1" thickBot="1" x14ac:dyDescent="0.25">
      <c r="A49" s="115">
        <f t="shared" ref="A49:A51" si="12">A48+1</f>
        <v>34</v>
      </c>
      <c r="B49" s="36" t="s">
        <v>906</v>
      </c>
      <c r="C49" s="143">
        <v>0</v>
      </c>
      <c r="D49" s="143">
        <v>0</v>
      </c>
      <c r="E49" s="143">
        <v>0</v>
      </c>
      <c r="F49" s="143">
        <v>0</v>
      </c>
      <c r="G49" s="143">
        <v>0</v>
      </c>
      <c r="H49" s="143">
        <f>SUM(C49:G49)</f>
        <v>0</v>
      </c>
    </row>
    <row r="50" spans="1:8" ht="39" hidden="1" thickBot="1" x14ac:dyDescent="0.25">
      <c r="A50" s="115">
        <f t="shared" si="12"/>
        <v>35</v>
      </c>
      <c r="B50" s="37" t="s">
        <v>320</v>
      </c>
      <c r="C50" s="143">
        <v>0</v>
      </c>
      <c r="D50" s="143">
        <v>0</v>
      </c>
      <c r="E50" s="143">
        <v>0</v>
      </c>
      <c r="F50" s="143">
        <v>0</v>
      </c>
      <c r="G50" s="143">
        <v>0</v>
      </c>
      <c r="H50" s="143">
        <f>SUM(C50:G50)</f>
        <v>0</v>
      </c>
    </row>
    <row r="51" spans="1:8" ht="13.5" hidden="1" thickBot="1" x14ac:dyDescent="0.25">
      <c r="A51" s="115">
        <f t="shared" si="12"/>
        <v>36</v>
      </c>
      <c r="B51" s="37" t="s">
        <v>413</v>
      </c>
      <c r="C51" s="143">
        <v>0</v>
      </c>
      <c r="D51" s="143">
        <v>0</v>
      </c>
      <c r="E51" s="143">
        <v>0</v>
      </c>
      <c r="F51" s="143">
        <v>0</v>
      </c>
      <c r="G51" s="143">
        <v>0</v>
      </c>
      <c r="H51" s="143">
        <f>SUM(C51:G51)</f>
        <v>0</v>
      </c>
    </row>
    <row r="52" spans="1:8" ht="13.5" hidden="1" thickBot="1" x14ac:dyDescent="0.25">
      <c r="A52" s="115">
        <f t="shared" ref="A52" si="13">A51+1</f>
        <v>37</v>
      </c>
      <c r="B52" s="37" t="s">
        <v>700</v>
      </c>
      <c r="C52" s="470"/>
      <c r="D52" s="471"/>
      <c r="E52" s="471"/>
      <c r="F52" s="471"/>
      <c r="G52" s="471"/>
      <c r="H52" s="472"/>
    </row>
    <row r="53" spans="1:8" s="44" customFormat="1" x14ac:dyDescent="0.2">
      <c r="A53" s="55"/>
      <c r="C53" s="31"/>
      <c r="G53" s="43"/>
    </row>
    <row r="54" spans="1:8" ht="51" customHeight="1" x14ac:dyDescent="0.2">
      <c r="A54" s="457" t="s">
        <v>907</v>
      </c>
      <c r="B54" s="457"/>
      <c r="C54" s="457"/>
      <c r="D54" s="457"/>
      <c r="E54" s="457"/>
      <c r="F54" s="457"/>
      <c r="G54" s="457"/>
      <c r="H54" s="457"/>
    </row>
    <row r="55" spans="1:8" ht="15.75" x14ac:dyDescent="0.2">
      <c r="A55" s="114"/>
      <c r="B55" s="114"/>
      <c r="C55" s="114"/>
      <c r="D55" s="114"/>
      <c r="E55" s="114"/>
      <c r="F55" s="114"/>
      <c r="G55" s="114"/>
      <c r="H55" s="34" t="s">
        <v>133</v>
      </c>
    </row>
    <row r="56" spans="1:8" ht="61.5" customHeight="1" x14ac:dyDescent="0.2">
      <c r="A56" s="460" t="s">
        <v>0</v>
      </c>
      <c r="B56" s="460" t="s">
        <v>2</v>
      </c>
      <c r="C56" s="482" t="s">
        <v>869</v>
      </c>
      <c r="D56" s="461" t="s">
        <v>872</v>
      </c>
      <c r="E56" s="461"/>
      <c r="F56" s="461"/>
      <c r="G56" s="482" t="s">
        <v>873</v>
      </c>
      <c r="H56" s="482" t="s">
        <v>125</v>
      </c>
    </row>
    <row r="57" spans="1:8" ht="220.5" customHeight="1" x14ac:dyDescent="0.2">
      <c r="A57" s="460"/>
      <c r="B57" s="460"/>
      <c r="C57" s="482"/>
      <c r="D57" s="322" t="s">
        <v>870</v>
      </c>
      <c r="E57" s="322" t="s">
        <v>886</v>
      </c>
      <c r="F57" s="322" t="s">
        <v>871</v>
      </c>
      <c r="G57" s="482"/>
      <c r="H57" s="482"/>
    </row>
    <row r="58" spans="1:8" x14ac:dyDescent="0.2">
      <c r="A58" s="220">
        <v>1</v>
      </c>
      <c r="B58" s="220">
        <v>2</v>
      </c>
      <c r="C58" s="220">
        <v>3</v>
      </c>
      <c r="D58" s="220">
        <v>4</v>
      </c>
      <c r="E58" s="220">
        <v>5</v>
      </c>
      <c r="F58" s="220">
        <v>6</v>
      </c>
      <c r="G58" s="220">
        <v>7</v>
      </c>
      <c r="H58" s="220">
        <v>8</v>
      </c>
    </row>
    <row r="59" spans="1:8" ht="63.75" x14ac:dyDescent="0.2">
      <c r="A59" s="458">
        <v>1</v>
      </c>
      <c r="B59" s="298" t="s">
        <v>895</v>
      </c>
      <c r="C59" s="459">
        <f>SUM(C61:C65)</f>
        <v>3136862</v>
      </c>
      <c r="D59" s="459">
        <f t="shared" ref="D59:H59" si="14">SUM(D61:D65)</f>
        <v>0</v>
      </c>
      <c r="E59" s="459">
        <f t="shared" si="14"/>
        <v>0</v>
      </c>
      <c r="F59" s="459">
        <f t="shared" si="14"/>
        <v>0</v>
      </c>
      <c r="G59" s="459">
        <f t="shared" si="14"/>
        <v>0</v>
      </c>
      <c r="H59" s="459">
        <f t="shared" si="14"/>
        <v>3136862</v>
      </c>
    </row>
    <row r="60" spans="1:8" x14ac:dyDescent="0.2">
      <c r="A60" s="458"/>
      <c r="B60" s="298" t="s">
        <v>128</v>
      </c>
      <c r="C60" s="459"/>
      <c r="D60" s="459"/>
      <c r="E60" s="459"/>
      <c r="F60" s="459"/>
      <c r="G60" s="459"/>
      <c r="H60" s="459"/>
    </row>
    <row r="61" spans="1:8" ht="38.25" x14ac:dyDescent="0.2">
      <c r="A61" s="217">
        <f>A59+1</f>
        <v>2</v>
      </c>
      <c r="B61" s="281" t="s">
        <v>319</v>
      </c>
      <c r="C61" s="300">
        <v>3136862</v>
      </c>
      <c r="D61" s="300">
        <v>0</v>
      </c>
      <c r="E61" s="300">
        <v>0</v>
      </c>
      <c r="F61" s="300">
        <v>0</v>
      </c>
      <c r="G61" s="299">
        <v>0</v>
      </c>
      <c r="H61" s="299">
        <f>SUM(C61:G61)</f>
        <v>3136862</v>
      </c>
    </row>
    <row r="62" spans="1:8" hidden="1" x14ac:dyDescent="0.2">
      <c r="A62" s="217">
        <f>A61+1</f>
        <v>3</v>
      </c>
      <c r="B62" s="281" t="s">
        <v>905</v>
      </c>
      <c r="C62" s="300">
        <v>0</v>
      </c>
      <c r="D62" s="300">
        <v>0</v>
      </c>
      <c r="E62" s="300">
        <v>0</v>
      </c>
      <c r="F62" s="300">
        <v>0</v>
      </c>
      <c r="G62" s="300">
        <v>0</v>
      </c>
      <c r="H62" s="300">
        <f>SUM(C62:G62)</f>
        <v>0</v>
      </c>
    </row>
    <row r="63" spans="1:8" ht="127.5" hidden="1" x14ac:dyDescent="0.2">
      <c r="A63" s="217">
        <f t="shared" ref="A63:A65" si="15">A62+1</f>
        <v>4</v>
      </c>
      <c r="B63" s="281" t="s">
        <v>906</v>
      </c>
      <c r="C63" s="300">
        <v>0</v>
      </c>
      <c r="D63" s="300">
        <v>0</v>
      </c>
      <c r="E63" s="300">
        <v>0</v>
      </c>
      <c r="F63" s="300">
        <v>0</v>
      </c>
      <c r="G63" s="300">
        <v>0</v>
      </c>
      <c r="H63" s="300">
        <f>SUM(C63:G63)</f>
        <v>0</v>
      </c>
    </row>
    <row r="64" spans="1:8" ht="38.25" hidden="1" x14ac:dyDescent="0.2">
      <c r="A64" s="217">
        <f t="shared" si="15"/>
        <v>5</v>
      </c>
      <c r="B64" s="281" t="s">
        <v>320</v>
      </c>
      <c r="C64" s="300">
        <v>0</v>
      </c>
      <c r="D64" s="300">
        <v>0</v>
      </c>
      <c r="E64" s="300">
        <v>0</v>
      </c>
      <c r="F64" s="300">
        <v>0</v>
      </c>
      <c r="G64" s="300">
        <v>0</v>
      </c>
      <c r="H64" s="300">
        <f>SUM(C64:G64)</f>
        <v>0</v>
      </c>
    </row>
    <row r="65" spans="1:8" hidden="1" x14ac:dyDescent="0.2">
      <c r="A65" s="217">
        <f t="shared" si="15"/>
        <v>6</v>
      </c>
      <c r="B65" s="281" t="s">
        <v>413</v>
      </c>
      <c r="C65" s="300">
        <v>0</v>
      </c>
      <c r="D65" s="300">
        <v>0</v>
      </c>
      <c r="E65" s="300">
        <v>0</v>
      </c>
      <c r="F65" s="300">
        <v>0</v>
      </c>
      <c r="G65" s="300">
        <v>0</v>
      </c>
      <c r="H65" s="300">
        <f>SUM(C65:G65)</f>
        <v>0</v>
      </c>
    </row>
    <row r="66" spans="1:8" ht="82.5" customHeight="1" x14ac:dyDescent="0.2">
      <c r="A66" s="458">
        <f>A65+1</f>
        <v>7</v>
      </c>
      <c r="B66" s="298" t="s">
        <v>891</v>
      </c>
      <c r="C66" s="459">
        <f>SUM(C68:C72)</f>
        <v>2849271</v>
      </c>
      <c r="D66" s="459">
        <f t="shared" ref="D66:H66" si="16">SUM(D68:D72)</f>
        <v>0</v>
      </c>
      <c r="E66" s="459">
        <f t="shared" si="16"/>
        <v>0</v>
      </c>
      <c r="F66" s="459">
        <f t="shared" si="16"/>
        <v>0</v>
      </c>
      <c r="G66" s="459">
        <f t="shared" si="16"/>
        <v>0</v>
      </c>
      <c r="H66" s="459">
        <f t="shared" si="16"/>
        <v>2849271</v>
      </c>
    </row>
    <row r="67" spans="1:8" x14ac:dyDescent="0.2">
      <c r="A67" s="458"/>
      <c r="B67" s="298" t="s">
        <v>128</v>
      </c>
      <c r="C67" s="459"/>
      <c r="D67" s="459"/>
      <c r="E67" s="459"/>
      <c r="F67" s="459"/>
      <c r="G67" s="459"/>
      <c r="H67" s="459"/>
    </row>
    <row r="68" spans="1:8" ht="38.25" x14ac:dyDescent="0.2">
      <c r="A68" s="217">
        <f>A66+1</f>
        <v>8</v>
      </c>
      <c r="B68" s="281" t="s">
        <v>319</v>
      </c>
      <c r="C68" s="299">
        <v>2849271</v>
      </c>
      <c r="D68" s="300">
        <v>0</v>
      </c>
      <c r="E68" s="300">
        <v>0</v>
      </c>
      <c r="F68" s="300">
        <v>0</v>
      </c>
      <c r="G68" s="299">
        <v>0</v>
      </c>
      <c r="H68" s="299">
        <f>SUM(C68:G68)</f>
        <v>2849271</v>
      </c>
    </row>
    <row r="69" spans="1:8" hidden="1" x14ac:dyDescent="0.2">
      <c r="A69" s="217">
        <f>A68+1</f>
        <v>9</v>
      </c>
      <c r="B69" s="281" t="s">
        <v>905</v>
      </c>
      <c r="C69" s="300">
        <v>0</v>
      </c>
      <c r="D69" s="300">
        <v>0</v>
      </c>
      <c r="E69" s="300">
        <v>0</v>
      </c>
      <c r="F69" s="300">
        <v>0</v>
      </c>
      <c r="G69" s="300">
        <v>0</v>
      </c>
      <c r="H69" s="300">
        <f>SUM(C69:G69)</f>
        <v>0</v>
      </c>
    </row>
    <row r="70" spans="1:8" ht="127.5" hidden="1" x14ac:dyDescent="0.2">
      <c r="A70" s="217">
        <f t="shared" ref="A70:A72" si="17">A69+1</f>
        <v>10</v>
      </c>
      <c r="B70" s="281" t="s">
        <v>906</v>
      </c>
      <c r="C70" s="300">
        <v>0</v>
      </c>
      <c r="D70" s="300">
        <v>0</v>
      </c>
      <c r="E70" s="300">
        <v>0</v>
      </c>
      <c r="F70" s="300">
        <v>0</v>
      </c>
      <c r="G70" s="300">
        <v>0</v>
      </c>
      <c r="H70" s="300">
        <f>SUM(C70:G70)</f>
        <v>0</v>
      </c>
    </row>
    <row r="71" spans="1:8" ht="38.25" hidden="1" x14ac:dyDescent="0.2">
      <c r="A71" s="217">
        <f t="shared" si="17"/>
        <v>11</v>
      </c>
      <c r="B71" s="281" t="s">
        <v>320</v>
      </c>
      <c r="C71" s="300">
        <v>0</v>
      </c>
      <c r="D71" s="300">
        <v>0</v>
      </c>
      <c r="E71" s="300">
        <v>0</v>
      </c>
      <c r="F71" s="300">
        <v>0</v>
      </c>
      <c r="G71" s="300">
        <v>0</v>
      </c>
      <c r="H71" s="300">
        <f>SUM(C71:G71)</f>
        <v>0</v>
      </c>
    </row>
    <row r="72" spans="1:8" hidden="1" x14ac:dyDescent="0.2">
      <c r="A72" s="217">
        <f t="shared" si="17"/>
        <v>12</v>
      </c>
      <c r="B72" s="281" t="s">
        <v>413</v>
      </c>
      <c r="C72" s="300">
        <v>0</v>
      </c>
      <c r="D72" s="300">
        <v>0</v>
      </c>
      <c r="E72" s="300">
        <v>0</v>
      </c>
      <c r="F72" s="300">
        <v>0</v>
      </c>
      <c r="G72" s="300">
        <v>0</v>
      </c>
      <c r="H72" s="300">
        <f>SUM(C72:G72)</f>
        <v>0</v>
      </c>
    </row>
    <row r="73" spans="1:8" ht="59.25" customHeight="1" x14ac:dyDescent="0.2">
      <c r="A73" s="458">
        <f>A72+1</f>
        <v>13</v>
      </c>
      <c r="B73" s="298" t="s">
        <v>892</v>
      </c>
      <c r="C73" s="459">
        <f>SUM(C75:C79)</f>
        <v>-587940</v>
      </c>
      <c r="D73" s="459">
        <f t="shared" ref="D73:H73" si="18">SUM(D75:D79)</f>
        <v>0</v>
      </c>
      <c r="E73" s="459">
        <f t="shared" si="18"/>
        <v>0</v>
      </c>
      <c r="F73" s="459">
        <f t="shared" si="18"/>
        <v>0</v>
      </c>
      <c r="G73" s="459">
        <f t="shared" si="18"/>
        <v>0</v>
      </c>
      <c r="H73" s="459">
        <f t="shared" si="18"/>
        <v>-587940</v>
      </c>
    </row>
    <row r="74" spans="1:8" x14ac:dyDescent="0.2">
      <c r="A74" s="458"/>
      <c r="B74" s="298" t="s">
        <v>128</v>
      </c>
      <c r="C74" s="459"/>
      <c r="D74" s="459"/>
      <c r="E74" s="459"/>
      <c r="F74" s="459"/>
      <c r="G74" s="459"/>
      <c r="H74" s="459"/>
    </row>
    <row r="75" spans="1:8" ht="38.25" x14ac:dyDescent="0.2">
      <c r="A75" s="217">
        <f>A73+1</f>
        <v>14</v>
      </c>
      <c r="B75" s="281" t="s">
        <v>319</v>
      </c>
      <c r="C75" s="299">
        <v>-587940</v>
      </c>
      <c r="D75" s="300">
        <v>0</v>
      </c>
      <c r="E75" s="300">
        <v>0</v>
      </c>
      <c r="F75" s="300">
        <v>0</v>
      </c>
      <c r="G75" s="299">
        <v>0</v>
      </c>
      <c r="H75" s="299">
        <f>SUM(C75:G75)</f>
        <v>-587940</v>
      </c>
    </row>
    <row r="76" spans="1:8" hidden="1" x14ac:dyDescent="0.2">
      <c r="A76" s="217">
        <f>A75+1</f>
        <v>15</v>
      </c>
      <c r="B76" s="281" t="s">
        <v>905</v>
      </c>
      <c r="C76" s="300">
        <v>0</v>
      </c>
      <c r="D76" s="300">
        <v>0</v>
      </c>
      <c r="E76" s="300">
        <v>0</v>
      </c>
      <c r="F76" s="300">
        <v>0</v>
      </c>
      <c r="G76" s="300">
        <v>0</v>
      </c>
      <c r="H76" s="300">
        <f>SUM(C76:G76)</f>
        <v>0</v>
      </c>
    </row>
    <row r="77" spans="1:8" ht="127.5" hidden="1" x14ac:dyDescent="0.2">
      <c r="A77" s="217">
        <f t="shared" ref="A77:A79" si="19">A76+1</f>
        <v>16</v>
      </c>
      <c r="B77" s="281" t="s">
        <v>906</v>
      </c>
      <c r="C77" s="300">
        <v>0</v>
      </c>
      <c r="D77" s="300">
        <v>0</v>
      </c>
      <c r="E77" s="300">
        <v>0</v>
      </c>
      <c r="F77" s="300">
        <v>0</v>
      </c>
      <c r="G77" s="300">
        <v>0</v>
      </c>
      <c r="H77" s="300">
        <f>SUM(C77:G77)</f>
        <v>0</v>
      </c>
    </row>
    <row r="78" spans="1:8" ht="38.25" hidden="1" x14ac:dyDescent="0.2">
      <c r="A78" s="217">
        <f t="shared" si="19"/>
        <v>17</v>
      </c>
      <c r="B78" s="281" t="s">
        <v>320</v>
      </c>
      <c r="C78" s="300">
        <v>0</v>
      </c>
      <c r="D78" s="300">
        <v>0</v>
      </c>
      <c r="E78" s="300">
        <v>0</v>
      </c>
      <c r="F78" s="300">
        <v>0</v>
      </c>
      <c r="G78" s="300">
        <v>0</v>
      </c>
      <c r="H78" s="300">
        <f>SUM(C78:G78)</f>
        <v>0</v>
      </c>
    </row>
    <row r="79" spans="1:8" hidden="1" x14ac:dyDescent="0.2">
      <c r="A79" s="217">
        <f t="shared" si="19"/>
        <v>18</v>
      </c>
      <c r="B79" s="281" t="s">
        <v>413</v>
      </c>
      <c r="C79" s="300">
        <v>0</v>
      </c>
      <c r="D79" s="300">
        <v>0</v>
      </c>
      <c r="E79" s="300">
        <v>0</v>
      </c>
      <c r="F79" s="300">
        <v>0</v>
      </c>
      <c r="G79" s="300">
        <v>0</v>
      </c>
      <c r="H79" s="300">
        <f>SUM(C79:G79)</f>
        <v>0</v>
      </c>
    </row>
    <row r="80" spans="1:8" hidden="1" x14ac:dyDescent="0.2">
      <c r="A80" s="458">
        <f>A79+1</f>
        <v>19</v>
      </c>
      <c r="B80" s="298" t="s">
        <v>893</v>
      </c>
      <c r="C80" s="459">
        <f>SUM(C82:C86)</f>
        <v>0</v>
      </c>
      <c r="D80" s="459">
        <f t="shared" ref="D80:H80" si="20">SUM(D82:D86)</f>
        <v>0</v>
      </c>
      <c r="E80" s="459">
        <f t="shared" si="20"/>
        <v>0</v>
      </c>
      <c r="F80" s="459">
        <f t="shared" si="20"/>
        <v>0</v>
      </c>
      <c r="G80" s="459">
        <f t="shared" si="20"/>
        <v>0</v>
      </c>
      <c r="H80" s="459">
        <f t="shared" si="20"/>
        <v>0</v>
      </c>
    </row>
    <row r="81" spans="1:8" hidden="1" x14ac:dyDescent="0.2">
      <c r="A81" s="458"/>
      <c r="B81" s="298" t="s">
        <v>128</v>
      </c>
      <c r="C81" s="459"/>
      <c r="D81" s="459"/>
      <c r="E81" s="459"/>
      <c r="F81" s="459"/>
      <c r="G81" s="459"/>
      <c r="H81" s="459"/>
    </row>
    <row r="82" spans="1:8" ht="38.25" hidden="1" x14ac:dyDescent="0.2">
      <c r="A82" s="217">
        <f>A80+1</f>
        <v>20</v>
      </c>
      <c r="B82" s="281" t="s">
        <v>319</v>
      </c>
      <c r="C82" s="300">
        <f>'12.1'!F82</f>
        <v>0</v>
      </c>
      <c r="D82" s="300">
        <v>0</v>
      </c>
      <c r="E82" s="300">
        <v>0</v>
      </c>
      <c r="F82" s="300">
        <v>0</v>
      </c>
      <c r="G82" s="299">
        <v>0</v>
      </c>
      <c r="H82" s="299">
        <f>SUM(C82:G82)</f>
        <v>0</v>
      </c>
    </row>
    <row r="83" spans="1:8" hidden="1" x14ac:dyDescent="0.2">
      <c r="A83" s="217">
        <f>A82+1</f>
        <v>21</v>
      </c>
      <c r="B83" s="281" t="s">
        <v>905</v>
      </c>
      <c r="C83" s="300">
        <v>0</v>
      </c>
      <c r="D83" s="300">
        <v>0</v>
      </c>
      <c r="E83" s="300">
        <v>0</v>
      </c>
      <c r="F83" s="300">
        <v>0</v>
      </c>
      <c r="G83" s="300">
        <v>0</v>
      </c>
      <c r="H83" s="300">
        <f>SUM(C83:G83)</f>
        <v>0</v>
      </c>
    </row>
    <row r="84" spans="1:8" ht="127.5" hidden="1" x14ac:dyDescent="0.2">
      <c r="A84" s="217">
        <f t="shared" ref="A84:A86" si="21">A83+1</f>
        <v>22</v>
      </c>
      <c r="B84" s="281" t="s">
        <v>906</v>
      </c>
      <c r="C84" s="300">
        <v>0</v>
      </c>
      <c r="D84" s="300">
        <v>0</v>
      </c>
      <c r="E84" s="300">
        <v>0</v>
      </c>
      <c r="F84" s="300">
        <v>0</v>
      </c>
      <c r="G84" s="300">
        <v>0</v>
      </c>
      <c r="H84" s="300">
        <f>SUM(C84:G84)</f>
        <v>0</v>
      </c>
    </row>
    <row r="85" spans="1:8" ht="38.25" hidden="1" x14ac:dyDescent="0.2">
      <c r="A85" s="217">
        <f t="shared" si="21"/>
        <v>23</v>
      </c>
      <c r="B85" s="281" t="s">
        <v>320</v>
      </c>
      <c r="C85" s="300">
        <v>0</v>
      </c>
      <c r="D85" s="300">
        <v>0</v>
      </c>
      <c r="E85" s="300">
        <v>0</v>
      </c>
      <c r="F85" s="300">
        <v>0</v>
      </c>
      <c r="G85" s="300">
        <v>0</v>
      </c>
      <c r="H85" s="300">
        <f>SUM(C85:G85)</f>
        <v>0</v>
      </c>
    </row>
    <row r="86" spans="1:8" hidden="1" x14ac:dyDescent="0.2">
      <c r="A86" s="217">
        <f t="shared" si="21"/>
        <v>24</v>
      </c>
      <c r="B86" s="281" t="s">
        <v>413</v>
      </c>
      <c r="C86" s="300">
        <v>0</v>
      </c>
      <c r="D86" s="300">
        <v>0</v>
      </c>
      <c r="E86" s="300">
        <v>0</v>
      </c>
      <c r="F86" s="300">
        <v>0</v>
      </c>
      <c r="G86" s="300">
        <v>0</v>
      </c>
      <c r="H86" s="300">
        <f>SUM(C86:G86)</f>
        <v>0</v>
      </c>
    </row>
    <row r="87" spans="1:8" hidden="1" x14ac:dyDescent="0.2">
      <c r="A87" s="458">
        <f>A86+1</f>
        <v>25</v>
      </c>
      <c r="B87" s="298" t="s">
        <v>129</v>
      </c>
      <c r="C87" s="459">
        <f>SUM(C89:C93)</f>
        <v>0</v>
      </c>
      <c r="D87" s="459">
        <f t="shared" ref="D87:H87" si="22">SUM(D89:D93)</f>
        <v>0</v>
      </c>
      <c r="E87" s="459">
        <f t="shared" si="22"/>
        <v>0</v>
      </c>
      <c r="F87" s="459">
        <f t="shared" si="22"/>
        <v>0</v>
      </c>
      <c r="G87" s="459">
        <f t="shared" si="22"/>
        <v>0</v>
      </c>
      <c r="H87" s="459">
        <f t="shared" si="22"/>
        <v>0</v>
      </c>
    </row>
    <row r="88" spans="1:8" hidden="1" x14ac:dyDescent="0.2">
      <c r="A88" s="458"/>
      <c r="B88" s="298" t="s">
        <v>128</v>
      </c>
      <c r="C88" s="459"/>
      <c r="D88" s="459"/>
      <c r="E88" s="459"/>
      <c r="F88" s="459"/>
      <c r="G88" s="459"/>
      <c r="H88" s="459"/>
    </row>
    <row r="89" spans="1:8" ht="38.25" hidden="1" x14ac:dyDescent="0.2">
      <c r="A89" s="217">
        <f>A87+1</f>
        <v>26</v>
      </c>
      <c r="B89" s="281" t="s">
        <v>319</v>
      </c>
      <c r="C89" s="300">
        <f>'12.1'!F89</f>
        <v>0</v>
      </c>
      <c r="D89" s="300">
        <v>0</v>
      </c>
      <c r="E89" s="300">
        <v>0</v>
      </c>
      <c r="F89" s="300">
        <v>0</v>
      </c>
      <c r="G89" s="299">
        <v>0</v>
      </c>
      <c r="H89" s="299">
        <f>SUM(C89:G89)</f>
        <v>0</v>
      </c>
    </row>
    <row r="90" spans="1:8" hidden="1" x14ac:dyDescent="0.2">
      <c r="A90" s="217">
        <f>A89+1</f>
        <v>27</v>
      </c>
      <c r="B90" s="281" t="s">
        <v>905</v>
      </c>
      <c r="C90" s="300">
        <v>0</v>
      </c>
      <c r="D90" s="300">
        <v>0</v>
      </c>
      <c r="E90" s="300">
        <v>0</v>
      </c>
      <c r="F90" s="300">
        <v>0</v>
      </c>
      <c r="G90" s="300">
        <v>0</v>
      </c>
      <c r="H90" s="300">
        <f>SUM(C90:G90)</f>
        <v>0</v>
      </c>
    </row>
    <row r="91" spans="1:8" ht="127.5" hidden="1" x14ac:dyDescent="0.2">
      <c r="A91" s="217">
        <f t="shared" ref="A91:A93" si="23">A90+1</f>
        <v>28</v>
      </c>
      <c r="B91" s="281" t="s">
        <v>906</v>
      </c>
      <c r="C91" s="300">
        <v>0</v>
      </c>
      <c r="D91" s="300">
        <v>0</v>
      </c>
      <c r="E91" s="300">
        <v>0</v>
      </c>
      <c r="F91" s="300">
        <v>0</v>
      </c>
      <c r="G91" s="300">
        <v>0</v>
      </c>
      <c r="H91" s="300">
        <f>SUM(C91:G91)</f>
        <v>0</v>
      </c>
    </row>
    <row r="92" spans="1:8" ht="38.25" hidden="1" x14ac:dyDescent="0.2">
      <c r="A92" s="217">
        <f t="shared" si="23"/>
        <v>29</v>
      </c>
      <c r="B92" s="281" t="s">
        <v>320</v>
      </c>
      <c r="C92" s="300">
        <v>0</v>
      </c>
      <c r="D92" s="300">
        <v>0</v>
      </c>
      <c r="E92" s="300">
        <v>0</v>
      </c>
      <c r="F92" s="300">
        <v>0</v>
      </c>
      <c r="G92" s="300">
        <v>0</v>
      </c>
      <c r="H92" s="300">
        <f>SUM(C92:G92)</f>
        <v>0</v>
      </c>
    </row>
    <row r="93" spans="1:8" hidden="1" x14ac:dyDescent="0.2">
      <c r="A93" s="217">
        <f t="shared" si="23"/>
        <v>30</v>
      </c>
      <c r="B93" s="281" t="s">
        <v>413</v>
      </c>
      <c r="C93" s="300">
        <v>0</v>
      </c>
      <c r="D93" s="300">
        <v>0</v>
      </c>
      <c r="E93" s="300">
        <v>0</v>
      </c>
      <c r="F93" s="300">
        <v>0</v>
      </c>
      <c r="G93" s="300">
        <v>0</v>
      </c>
      <c r="H93" s="300">
        <f>SUM(C93:G93)</f>
        <v>0</v>
      </c>
    </row>
    <row r="94" spans="1:8" ht="63.75" x14ac:dyDescent="0.2">
      <c r="A94" s="458">
        <f>A93+1</f>
        <v>31</v>
      </c>
      <c r="B94" s="298" t="s">
        <v>896</v>
      </c>
      <c r="C94" s="459">
        <f>SUM(C96:C100)</f>
        <v>5398193</v>
      </c>
      <c r="D94" s="459">
        <f t="shared" ref="D94:H94" si="24">SUM(D96:D100)</f>
        <v>0</v>
      </c>
      <c r="E94" s="459">
        <f t="shared" si="24"/>
        <v>0</v>
      </c>
      <c r="F94" s="459">
        <f t="shared" si="24"/>
        <v>0</v>
      </c>
      <c r="G94" s="459">
        <f t="shared" si="24"/>
        <v>0</v>
      </c>
      <c r="H94" s="459">
        <f t="shared" si="24"/>
        <v>5398193</v>
      </c>
    </row>
    <row r="95" spans="1:8" x14ac:dyDescent="0.2">
      <c r="A95" s="458"/>
      <c r="B95" s="298" t="s">
        <v>128</v>
      </c>
      <c r="C95" s="459"/>
      <c r="D95" s="459"/>
      <c r="E95" s="459"/>
      <c r="F95" s="459"/>
      <c r="G95" s="459"/>
      <c r="H95" s="459"/>
    </row>
    <row r="96" spans="1:8" ht="38.25" x14ac:dyDescent="0.2">
      <c r="A96" s="217">
        <f>A94+1</f>
        <v>32</v>
      </c>
      <c r="B96" s="281" t="s">
        <v>319</v>
      </c>
      <c r="C96" s="300">
        <f>C89+C82+C75+C68+C61</f>
        <v>5398193</v>
      </c>
      <c r="D96" s="300">
        <v>0</v>
      </c>
      <c r="E96" s="300">
        <v>0</v>
      </c>
      <c r="F96" s="300">
        <v>0</v>
      </c>
      <c r="G96" s="299">
        <v>0</v>
      </c>
      <c r="H96" s="299">
        <f>SUM(C96:G96)</f>
        <v>5398193</v>
      </c>
    </row>
    <row r="97" spans="1:8" ht="13.5" hidden="1" thickBot="1" x14ac:dyDescent="0.25">
      <c r="A97" s="115">
        <f>A96+1</f>
        <v>33</v>
      </c>
      <c r="B97" s="36" t="s">
        <v>905</v>
      </c>
      <c r="C97" s="143">
        <v>0</v>
      </c>
      <c r="D97" s="143">
        <v>0</v>
      </c>
      <c r="E97" s="143">
        <v>0</v>
      </c>
      <c r="F97" s="143">
        <v>0</v>
      </c>
      <c r="G97" s="143">
        <v>0</v>
      </c>
      <c r="H97" s="143">
        <f>SUM(C97:G97)</f>
        <v>0</v>
      </c>
    </row>
    <row r="98" spans="1:8" ht="128.25" hidden="1" thickBot="1" x14ac:dyDescent="0.25">
      <c r="A98" s="115">
        <f t="shared" ref="A98:A101" si="25">A97+1</f>
        <v>34</v>
      </c>
      <c r="B98" s="36" t="s">
        <v>906</v>
      </c>
      <c r="C98" s="143">
        <v>0</v>
      </c>
      <c r="D98" s="143">
        <v>0</v>
      </c>
      <c r="E98" s="143">
        <v>0</v>
      </c>
      <c r="F98" s="143">
        <v>0</v>
      </c>
      <c r="G98" s="143">
        <v>0</v>
      </c>
      <c r="H98" s="143">
        <f>SUM(C98:G98)</f>
        <v>0</v>
      </c>
    </row>
    <row r="99" spans="1:8" ht="39" hidden="1" thickBot="1" x14ac:dyDescent="0.25">
      <c r="A99" s="115">
        <f t="shared" si="25"/>
        <v>35</v>
      </c>
      <c r="B99" s="37" t="s">
        <v>320</v>
      </c>
      <c r="C99" s="143">
        <v>0</v>
      </c>
      <c r="D99" s="143">
        <v>0</v>
      </c>
      <c r="E99" s="143">
        <v>0</v>
      </c>
      <c r="F99" s="143">
        <v>0</v>
      </c>
      <c r="G99" s="143">
        <v>0</v>
      </c>
      <c r="H99" s="143">
        <f>SUM(C99:G99)</f>
        <v>0</v>
      </c>
    </row>
    <row r="100" spans="1:8" ht="13.5" hidden="1" thickBot="1" x14ac:dyDescent="0.25">
      <c r="A100" s="115">
        <f t="shared" si="25"/>
        <v>36</v>
      </c>
      <c r="B100" s="37" t="s">
        <v>413</v>
      </c>
      <c r="C100" s="143">
        <v>0</v>
      </c>
      <c r="D100" s="143">
        <v>0</v>
      </c>
      <c r="E100" s="143">
        <v>0</v>
      </c>
      <c r="F100" s="143">
        <v>0</v>
      </c>
      <c r="G100" s="143">
        <v>0</v>
      </c>
      <c r="H100" s="143">
        <f>SUM(C100:G100)</f>
        <v>0</v>
      </c>
    </row>
    <row r="101" spans="1:8" ht="13.5" hidden="1" thickBot="1" x14ac:dyDescent="0.25">
      <c r="A101" s="115">
        <f t="shared" si="25"/>
        <v>37</v>
      </c>
      <c r="B101" s="37" t="s">
        <v>700</v>
      </c>
      <c r="C101" s="470"/>
      <c r="D101" s="471"/>
      <c r="E101" s="471"/>
      <c r="F101" s="471"/>
      <c r="G101" s="471"/>
      <c r="H101" s="472"/>
    </row>
    <row r="102" spans="1:8" x14ac:dyDescent="0.2">
      <c r="A102" s="56"/>
      <c r="G102" s="43"/>
    </row>
  </sheetData>
  <mergeCells count="104">
    <mergeCell ref="A59:A60"/>
    <mergeCell ref="C59:C60"/>
    <mergeCell ref="D59:D60"/>
    <mergeCell ref="E59:E60"/>
    <mergeCell ref="F59:F60"/>
    <mergeCell ref="G59:G60"/>
    <mergeCell ref="H59:H60"/>
    <mergeCell ref="H45:H46"/>
    <mergeCell ref="D10:D11"/>
    <mergeCell ref="E10:E11"/>
    <mergeCell ref="F10:F11"/>
    <mergeCell ref="G10:G11"/>
    <mergeCell ref="C17:C18"/>
    <mergeCell ref="A17:A18"/>
    <mergeCell ref="D17:D18"/>
    <mergeCell ref="E17:E18"/>
    <mergeCell ref="A45:A46"/>
    <mergeCell ref="C45:C46"/>
    <mergeCell ref="D45:D46"/>
    <mergeCell ref="E45:E46"/>
    <mergeCell ref="F45:F46"/>
    <mergeCell ref="G45:G46"/>
    <mergeCell ref="A38:A39"/>
    <mergeCell ref="C38:C39"/>
    <mergeCell ref="A5:H5"/>
    <mergeCell ref="A1:H1"/>
    <mergeCell ref="A2:H2"/>
    <mergeCell ref="A3:H3"/>
    <mergeCell ref="A4:H4"/>
    <mergeCell ref="H38:H39"/>
    <mergeCell ref="A31:A32"/>
    <mergeCell ref="C31:C32"/>
    <mergeCell ref="D31:D32"/>
    <mergeCell ref="E31:E32"/>
    <mergeCell ref="F31:F32"/>
    <mergeCell ref="G31:G32"/>
    <mergeCell ref="H31:H32"/>
    <mergeCell ref="D38:D39"/>
    <mergeCell ref="E38:E39"/>
    <mergeCell ref="F38:F39"/>
    <mergeCell ref="G38:G39"/>
    <mergeCell ref="F17:F18"/>
    <mergeCell ref="G17:G18"/>
    <mergeCell ref="H10:H11"/>
    <mergeCell ref="A24:A25"/>
    <mergeCell ref="C24:C25"/>
    <mergeCell ref="D24:D25"/>
    <mergeCell ref="E24:E25"/>
    <mergeCell ref="A7:A8"/>
    <mergeCell ref="B7:B8"/>
    <mergeCell ref="C7:C8"/>
    <mergeCell ref="D7:F7"/>
    <mergeCell ref="G7:G8"/>
    <mergeCell ref="H7:H8"/>
    <mergeCell ref="C52:H52"/>
    <mergeCell ref="A56:A57"/>
    <mergeCell ref="B56:B57"/>
    <mergeCell ref="C56:C57"/>
    <mergeCell ref="D56:F56"/>
    <mergeCell ref="G56:G57"/>
    <mergeCell ref="H56:H57"/>
    <mergeCell ref="F24:F25"/>
    <mergeCell ref="G24:G25"/>
    <mergeCell ref="H24:H25"/>
    <mergeCell ref="A10:A11"/>
    <mergeCell ref="C10:C11"/>
    <mergeCell ref="H17:H18"/>
    <mergeCell ref="A54:H54"/>
    <mergeCell ref="A66:A67"/>
    <mergeCell ref="C66:C67"/>
    <mergeCell ref="D66:D67"/>
    <mergeCell ref="E66:E67"/>
    <mergeCell ref="F66:F67"/>
    <mergeCell ref="G66:G67"/>
    <mergeCell ref="H66:H67"/>
    <mergeCell ref="A73:A74"/>
    <mergeCell ref="C73:C74"/>
    <mergeCell ref="D73:D74"/>
    <mergeCell ref="E73:E74"/>
    <mergeCell ref="F73:F74"/>
    <mergeCell ref="G73:G74"/>
    <mergeCell ref="H73:H74"/>
    <mergeCell ref="C101:H101"/>
    <mergeCell ref="A80:A81"/>
    <mergeCell ref="C80:C81"/>
    <mergeCell ref="D80:D81"/>
    <mergeCell ref="E80:E81"/>
    <mergeCell ref="F80:F81"/>
    <mergeCell ref="G80:G81"/>
    <mergeCell ref="H80:H81"/>
    <mergeCell ref="A87:A88"/>
    <mergeCell ref="C87:C88"/>
    <mergeCell ref="D87:D88"/>
    <mergeCell ref="E87:E88"/>
    <mergeCell ref="F87:F88"/>
    <mergeCell ref="G87:G88"/>
    <mergeCell ref="H87:H88"/>
    <mergeCell ref="A94:A95"/>
    <mergeCell ref="C94:C95"/>
    <mergeCell ref="D94:D95"/>
    <mergeCell ref="E94:E95"/>
    <mergeCell ref="F94:F95"/>
    <mergeCell ref="G94:G95"/>
    <mergeCell ref="H94:H95"/>
  </mergeCells>
  <printOptions horizontalCentered="1"/>
  <pageMargins left="0.39370078740157483" right="0.39370078740157483" top="0.39370078740157483" bottom="0.39370078740157483" header="0.31496062992125984" footer="0.31496062992125984"/>
  <pageSetup paperSize="9" scale="93" orientation="portrait" horizontalDpi="0" verticalDpi="0" r:id="rId1"/>
  <rowBreaks count="1" manualBreakCount="1">
    <brk id="47"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66"/>
  <sheetViews>
    <sheetView view="pageBreakPreview" zoomScaleNormal="100" zoomScaleSheetLayoutView="100" workbookViewId="0">
      <selection activeCell="A7" sqref="A7:L63"/>
    </sheetView>
  </sheetViews>
  <sheetFormatPr defaultRowHeight="12.75" x14ac:dyDescent="0.2"/>
  <cols>
    <col min="1" max="1" width="7.85546875" style="31" customWidth="1"/>
    <col min="2" max="2" width="23" style="31" customWidth="1"/>
    <col min="3" max="3" width="14" style="31" customWidth="1"/>
    <col min="4" max="4" width="12.7109375" style="31" customWidth="1"/>
    <col min="5" max="5" width="13.28515625" style="31" customWidth="1"/>
    <col min="6" max="7" width="13.140625" style="31" customWidth="1"/>
    <col min="8" max="8" width="12.28515625" style="31" customWidth="1"/>
    <col min="9" max="9" width="12.5703125" style="31" customWidth="1"/>
    <col min="10" max="10" width="11.85546875" style="31" customWidth="1"/>
    <col min="11" max="11" width="12.42578125" style="31" customWidth="1"/>
    <col min="12" max="12" width="12.7109375" style="31" customWidth="1"/>
    <col min="13" max="16384" width="9.140625" style="31"/>
  </cols>
  <sheetData>
    <row r="1" spans="1:12" ht="15.75" x14ac:dyDescent="0.2">
      <c r="A1" s="436" t="s">
        <v>116</v>
      </c>
      <c r="B1" s="436"/>
      <c r="C1" s="436"/>
      <c r="D1" s="436"/>
      <c r="E1" s="436"/>
      <c r="F1" s="436"/>
      <c r="G1" s="436"/>
      <c r="H1" s="436"/>
      <c r="I1" s="436"/>
      <c r="J1" s="436"/>
      <c r="K1" s="436"/>
      <c r="L1" s="436"/>
    </row>
    <row r="2" spans="1:12" ht="15.75" x14ac:dyDescent="0.2">
      <c r="A2" s="437" t="s">
        <v>117</v>
      </c>
      <c r="B2" s="437"/>
      <c r="C2" s="437"/>
      <c r="D2" s="437"/>
      <c r="E2" s="437"/>
      <c r="F2" s="437"/>
      <c r="G2" s="437"/>
      <c r="H2" s="437"/>
      <c r="I2" s="437"/>
      <c r="J2" s="437"/>
      <c r="K2" s="437"/>
      <c r="L2" s="437"/>
    </row>
    <row r="3" spans="1:12" ht="15.75" x14ac:dyDescent="0.2">
      <c r="A3" s="437" t="str">
        <f>'5.1'!A3:H3</f>
        <v>по состоянию на 31.03.2026</v>
      </c>
      <c r="B3" s="437"/>
      <c r="C3" s="437"/>
      <c r="D3" s="437"/>
      <c r="E3" s="437"/>
      <c r="F3" s="437"/>
      <c r="G3" s="437"/>
      <c r="H3" s="437"/>
      <c r="I3" s="437"/>
      <c r="J3" s="437"/>
      <c r="K3" s="437"/>
      <c r="L3" s="437"/>
    </row>
    <row r="4" spans="1:12" ht="14.25" x14ac:dyDescent="0.2">
      <c r="A4" s="442" t="s">
        <v>732</v>
      </c>
      <c r="B4" s="442"/>
      <c r="C4" s="442"/>
      <c r="D4" s="442"/>
      <c r="E4" s="442"/>
      <c r="F4" s="442"/>
      <c r="G4" s="442"/>
      <c r="H4" s="442"/>
      <c r="I4" s="442"/>
      <c r="J4" s="442"/>
      <c r="K4" s="442"/>
      <c r="L4" s="442"/>
    </row>
    <row r="5" spans="1:12" ht="14.25" x14ac:dyDescent="0.2">
      <c r="A5" s="438" t="s">
        <v>654</v>
      </c>
      <c r="B5" s="442"/>
      <c r="C5" s="442"/>
      <c r="D5" s="442"/>
      <c r="E5" s="442"/>
      <c r="F5" s="442"/>
      <c r="G5" s="442"/>
      <c r="H5" s="442"/>
      <c r="I5" s="442"/>
      <c r="J5" s="442"/>
      <c r="K5" s="442"/>
      <c r="L5" s="442"/>
    </row>
    <row r="6" spans="1:12" x14ac:dyDescent="0.2">
      <c r="L6" s="34" t="s">
        <v>136</v>
      </c>
    </row>
    <row r="7" spans="1:12" ht="30.75" customHeight="1" x14ac:dyDescent="0.2">
      <c r="A7" s="460" t="s">
        <v>0</v>
      </c>
      <c r="B7" s="460" t="s">
        <v>2</v>
      </c>
      <c r="C7" s="460" t="s">
        <v>273</v>
      </c>
      <c r="D7" s="460"/>
      <c r="E7" s="460"/>
      <c r="F7" s="460"/>
      <c r="G7" s="460" t="s">
        <v>274</v>
      </c>
      <c r="H7" s="460"/>
      <c r="I7" s="460"/>
      <c r="J7" s="460"/>
      <c r="K7" s="460" t="s">
        <v>912</v>
      </c>
      <c r="L7" s="460" t="s">
        <v>125</v>
      </c>
    </row>
    <row r="8" spans="1:12" ht="59.25" customHeight="1" x14ac:dyDescent="0.2">
      <c r="A8" s="460"/>
      <c r="B8" s="460"/>
      <c r="C8" s="323" t="s">
        <v>137</v>
      </c>
      <c r="D8" s="323" t="s">
        <v>138</v>
      </c>
      <c r="E8" s="323" t="s">
        <v>139</v>
      </c>
      <c r="F8" s="323" t="s">
        <v>135</v>
      </c>
      <c r="G8" s="323" t="s">
        <v>137</v>
      </c>
      <c r="H8" s="323" t="s">
        <v>138</v>
      </c>
      <c r="I8" s="323" t="s">
        <v>139</v>
      </c>
      <c r="J8" s="323" t="s">
        <v>135</v>
      </c>
      <c r="K8" s="460"/>
      <c r="L8" s="460"/>
    </row>
    <row r="9" spans="1:12" x14ac:dyDescent="0.2">
      <c r="A9" s="220">
        <v>1</v>
      </c>
      <c r="B9" s="302">
        <v>2</v>
      </c>
      <c r="C9" s="302">
        <v>3</v>
      </c>
      <c r="D9" s="302">
        <v>4</v>
      </c>
      <c r="E9" s="302">
        <v>5</v>
      </c>
      <c r="F9" s="302">
        <v>6</v>
      </c>
      <c r="G9" s="302">
        <v>7</v>
      </c>
      <c r="H9" s="302">
        <v>8</v>
      </c>
      <c r="I9" s="302">
        <v>9</v>
      </c>
      <c r="J9" s="302">
        <v>10</v>
      </c>
      <c r="K9" s="302">
        <v>11</v>
      </c>
      <c r="L9" s="302">
        <v>12</v>
      </c>
    </row>
    <row r="10" spans="1:12" ht="38.25" x14ac:dyDescent="0.2">
      <c r="A10" s="324">
        <v>1</v>
      </c>
      <c r="B10" s="298" t="s">
        <v>910</v>
      </c>
      <c r="C10" s="325">
        <f>SUM(C11:C13)</f>
        <v>0</v>
      </c>
      <c r="D10" s="325">
        <f>SUM(D11:D13)</f>
        <v>698987.53000000026</v>
      </c>
      <c r="E10" s="325">
        <f t="shared" ref="E10:K10" si="0">SUM(E11:E13)</f>
        <v>0</v>
      </c>
      <c r="F10" s="325">
        <f t="shared" si="0"/>
        <v>0</v>
      </c>
      <c r="G10" s="325">
        <f t="shared" si="0"/>
        <v>0</v>
      </c>
      <c r="H10" s="325">
        <f t="shared" si="0"/>
        <v>0</v>
      </c>
      <c r="I10" s="325">
        <f t="shared" si="0"/>
        <v>0</v>
      </c>
      <c r="J10" s="325">
        <f t="shared" si="0"/>
        <v>0</v>
      </c>
      <c r="K10" s="325">
        <f t="shared" si="0"/>
        <v>0</v>
      </c>
      <c r="L10" s="325">
        <f>SUM(L11:L13)</f>
        <v>698987.53000000026</v>
      </c>
    </row>
    <row r="11" spans="1:12" ht="38.25" x14ac:dyDescent="0.2">
      <c r="A11" s="217">
        <v>2</v>
      </c>
      <c r="B11" s="281" t="s">
        <v>272</v>
      </c>
      <c r="C11" s="326">
        <v>0</v>
      </c>
      <c r="D11" s="327">
        <v>4212240.99</v>
      </c>
      <c r="E11" s="327">
        <v>0</v>
      </c>
      <c r="F11" s="327">
        <v>0</v>
      </c>
      <c r="G11" s="327">
        <v>0</v>
      </c>
      <c r="H11" s="327">
        <v>0</v>
      </c>
      <c r="I11" s="327">
        <v>0</v>
      </c>
      <c r="J11" s="327">
        <v>0</v>
      </c>
      <c r="K11" s="327">
        <v>0</v>
      </c>
      <c r="L11" s="327">
        <f t="shared" ref="L11:L44" si="1">SUM(C11:K11)</f>
        <v>4212240.99</v>
      </c>
    </row>
    <row r="12" spans="1:12" x14ac:dyDescent="0.2">
      <c r="A12" s="217">
        <v>3</v>
      </c>
      <c r="B12" s="281" t="s">
        <v>275</v>
      </c>
      <c r="C12" s="326">
        <v>0</v>
      </c>
      <c r="D12" s="327">
        <v>-2927094.46</v>
      </c>
      <c r="E12" s="327">
        <v>0</v>
      </c>
      <c r="F12" s="327">
        <v>0</v>
      </c>
      <c r="G12" s="327">
        <v>0</v>
      </c>
      <c r="H12" s="327">
        <v>0</v>
      </c>
      <c r="I12" s="327">
        <v>0</v>
      </c>
      <c r="J12" s="327">
        <v>0</v>
      </c>
      <c r="K12" s="327">
        <v>0</v>
      </c>
      <c r="L12" s="327">
        <f>SUM(C12:K12)</f>
        <v>-2927094.46</v>
      </c>
    </row>
    <row r="13" spans="1:12" x14ac:dyDescent="0.2">
      <c r="A13" s="217">
        <v>4</v>
      </c>
      <c r="B13" s="281" t="s">
        <v>276</v>
      </c>
      <c r="C13" s="326">
        <v>0</v>
      </c>
      <c r="D13" s="326">
        <v>-586159</v>
      </c>
      <c r="E13" s="326">
        <v>0</v>
      </c>
      <c r="F13" s="326">
        <v>0</v>
      </c>
      <c r="G13" s="326">
        <v>0</v>
      </c>
      <c r="H13" s="326">
        <v>0</v>
      </c>
      <c r="I13" s="326">
        <v>0</v>
      </c>
      <c r="J13" s="326">
        <v>0</v>
      </c>
      <c r="K13" s="326">
        <v>0</v>
      </c>
      <c r="L13" s="327">
        <f t="shared" si="1"/>
        <v>-586159</v>
      </c>
    </row>
    <row r="14" spans="1:12" x14ac:dyDescent="0.2">
      <c r="A14" s="328">
        <v>5</v>
      </c>
      <c r="B14" s="329" t="s">
        <v>134</v>
      </c>
      <c r="C14" s="330">
        <v>0</v>
      </c>
      <c r="D14" s="330">
        <v>0</v>
      </c>
      <c r="E14" s="330">
        <v>0</v>
      </c>
      <c r="F14" s="330">
        <v>0</v>
      </c>
      <c r="G14" s="330">
        <v>818658.96</v>
      </c>
      <c r="H14" s="330">
        <v>0</v>
      </c>
      <c r="I14" s="330">
        <v>0</v>
      </c>
      <c r="J14" s="330">
        <v>0</v>
      </c>
      <c r="K14" s="330">
        <v>0</v>
      </c>
      <c r="L14" s="330">
        <f>SUM(C14:K14)</f>
        <v>818658.96</v>
      </c>
    </row>
    <row r="15" spans="1:12" ht="38.25" hidden="1" x14ac:dyDescent="0.2">
      <c r="A15" s="217">
        <v>6</v>
      </c>
      <c r="B15" s="281" t="s">
        <v>908</v>
      </c>
      <c r="C15" s="326">
        <v>0</v>
      </c>
      <c r="D15" s="326">
        <v>0</v>
      </c>
      <c r="E15" s="326">
        <v>0</v>
      </c>
      <c r="F15" s="326">
        <v>0</v>
      </c>
      <c r="G15" s="326">
        <v>0</v>
      </c>
      <c r="H15" s="326">
        <v>0</v>
      </c>
      <c r="I15" s="326">
        <v>0</v>
      </c>
      <c r="J15" s="326">
        <v>0</v>
      </c>
      <c r="K15" s="326">
        <v>0</v>
      </c>
      <c r="L15" s="327">
        <f t="shared" si="1"/>
        <v>0</v>
      </c>
    </row>
    <row r="16" spans="1:12" ht="76.5" hidden="1" x14ac:dyDescent="0.2">
      <c r="A16" s="217">
        <v>7</v>
      </c>
      <c r="B16" s="281" t="s">
        <v>277</v>
      </c>
      <c r="C16" s="326">
        <v>0</v>
      </c>
      <c r="D16" s="326">
        <v>0</v>
      </c>
      <c r="E16" s="326">
        <v>0</v>
      </c>
      <c r="F16" s="326">
        <v>0</v>
      </c>
      <c r="G16" s="326">
        <v>0</v>
      </c>
      <c r="H16" s="326">
        <v>0</v>
      </c>
      <c r="I16" s="326">
        <v>0</v>
      </c>
      <c r="J16" s="326">
        <v>0</v>
      </c>
      <c r="K16" s="326">
        <v>0</v>
      </c>
      <c r="L16" s="327">
        <f t="shared" si="1"/>
        <v>0</v>
      </c>
    </row>
    <row r="17" spans="1:12" ht="60.75" hidden="1" customHeight="1" thickBot="1" x14ac:dyDescent="0.25">
      <c r="A17" s="217">
        <v>8</v>
      </c>
      <c r="B17" s="281" t="s">
        <v>278</v>
      </c>
      <c r="C17" s="326">
        <v>0</v>
      </c>
      <c r="D17" s="326">
        <v>0</v>
      </c>
      <c r="E17" s="326">
        <v>0</v>
      </c>
      <c r="F17" s="326">
        <v>0</v>
      </c>
      <c r="G17" s="326">
        <v>0</v>
      </c>
      <c r="H17" s="326">
        <v>0</v>
      </c>
      <c r="I17" s="326">
        <v>0</v>
      </c>
      <c r="J17" s="326">
        <v>0</v>
      </c>
      <c r="K17" s="326">
        <v>0</v>
      </c>
      <c r="L17" s="327">
        <f t="shared" si="1"/>
        <v>0</v>
      </c>
    </row>
    <row r="18" spans="1:12" x14ac:dyDescent="0.2">
      <c r="A18" s="328">
        <v>9</v>
      </c>
      <c r="B18" s="329" t="s">
        <v>708</v>
      </c>
      <c r="C18" s="325">
        <f t="shared" ref="C18" si="2">SUM(C19:C21)</f>
        <v>0</v>
      </c>
      <c r="D18" s="325">
        <f>SUM(D19:D21)</f>
        <v>0</v>
      </c>
      <c r="E18" s="325">
        <f t="shared" ref="E18:F18" si="3">SUM(E19:E21)</f>
        <v>0</v>
      </c>
      <c r="F18" s="325">
        <f t="shared" si="3"/>
        <v>0</v>
      </c>
      <c r="G18" s="325">
        <f>SUM(G19:G21)</f>
        <v>0</v>
      </c>
      <c r="H18" s="325">
        <f t="shared" ref="H18:L18" si="4">SUM(H19:H21)</f>
        <v>0</v>
      </c>
      <c r="I18" s="325">
        <f t="shared" si="4"/>
        <v>0</v>
      </c>
      <c r="J18" s="325">
        <f t="shared" si="4"/>
        <v>0</v>
      </c>
      <c r="K18" s="325">
        <f t="shared" si="4"/>
        <v>0</v>
      </c>
      <c r="L18" s="325">
        <f t="shared" si="4"/>
        <v>0</v>
      </c>
    </row>
    <row r="19" spans="1:12" s="60" customFormat="1" ht="38.25" x14ac:dyDescent="0.2">
      <c r="A19" s="217">
        <v>10</v>
      </c>
      <c r="B19" s="281" t="s">
        <v>272</v>
      </c>
      <c r="C19" s="327">
        <v>0</v>
      </c>
      <c r="D19" s="327">
        <f>D15</f>
        <v>0</v>
      </c>
      <c r="E19" s="327">
        <v>0</v>
      </c>
      <c r="F19" s="327">
        <v>0</v>
      </c>
      <c r="G19" s="327">
        <v>-386813.08</v>
      </c>
      <c r="H19" s="327">
        <v>0</v>
      </c>
      <c r="I19" s="327">
        <v>0</v>
      </c>
      <c r="J19" s="327">
        <v>0</v>
      </c>
      <c r="K19" s="327">
        <v>0</v>
      </c>
      <c r="L19" s="327">
        <f t="shared" ref="L19:L21" si="5">SUM(C19:K19)</f>
        <v>-386813.08</v>
      </c>
    </row>
    <row r="20" spans="1:12" s="60" customFormat="1" x14ac:dyDescent="0.2">
      <c r="A20" s="217">
        <v>11</v>
      </c>
      <c r="B20" s="281" t="s">
        <v>275</v>
      </c>
      <c r="C20" s="326">
        <v>0</v>
      </c>
      <c r="D20" s="326">
        <f>D16</f>
        <v>0</v>
      </c>
      <c r="E20" s="327">
        <v>0</v>
      </c>
      <c r="F20" s="327">
        <v>0</v>
      </c>
      <c r="G20" s="326">
        <v>386813.08</v>
      </c>
      <c r="H20" s="327">
        <v>0</v>
      </c>
      <c r="I20" s="327">
        <v>0</v>
      </c>
      <c r="J20" s="327">
        <v>0</v>
      </c>
      <c r="K20" s="327">
        <v>0</v>
      </c>
      <c r="L20" s="327">
        <f t="shared" si="5"/>
        <v>386813.08</v>
      </c>
    </row>
    <row r="21" spans="1:12" s="60" customFormat="1" x14ac:dyDescent="0.2">
      <c r="A21" s="217">
        <v>12</v>
      </c>
      <c r="B21" s="281" t="s">
        <v>276</v>
      </c>
      <c r="C21" s="326">
        <v>0</v>
      </c>
      <c r="D21" s="327">
        <v>0</v>
      </c>
      <c r="E21" s="327">
        <v>0</v>
      </c>
      <c r="F21" s="327">
        <v>0</v>
      </c>
      <c r="G21" s="327">
        <v>0</v>
      </c>
      <c r="H21" s="327">
        <v>0</v>
      </c>
      <c r="I21" s="327">
        <v>0</v>
      </c>
      <c r="J21" s="327">
        <v>0</v>
      </c>
      <c r="K21" s="327">
        <v>0</v>
      </c>
      <c r="L21" s="327">
        <f t="shared" si="5"/>
        <v>0</v>
      </c>
    </row>
    <row r="22" spans="1:12" ht="15.75" customHeight="1" x14ac:dyDescent="0.2">
      <c r="A22" s="217">
        <v>13</v>
      </c>
      <c r="B22" s="281" t="s">
        <v>279</v>
      </c>
      <c r="C22" s="327">
        <v>0</v>
      </c>
      <c r="D22" s="327">
        <v>-612990.71999999997</v>
      </c>
      <c r="E22" s="327">
        <v>0</v>
      </c>
      <c r="F22" s="327">
        <v>0</v>
      </c>
      <c r="G22" s="327">
        <v>-426071.8</v>
      </c>
      <c r="H22" s="327">
        <v>0</v>
      </c>
      <c r="I22" s="327">
        <v>0</v>
      </c>
      <c r="J22" s="327">
        <v>0</v>
      </c>
      <c r="K22" s="327">
        <v>0</v>
      </c>
      <c r="L22" s="327">
        <f>SUM(C22:K22)</f>
        <v>-1039062.52</v>
      </c>
    </row>
    <row r="23" spans="1:12" x14ac:dyDescent="0.2">
      <c r="A23" s="328">
        <v>14</v>
      </c>
      <c r="B23" s="329" t="s">
        <v>280</v>
      </c>
      <c r="C23" s="330">
        <f t="shared" ref="C23:L23" si="6">SUM(C24:C25)</f>
        <v>0</v>
      </c>
      <c r="D23" s="330">
        <f t="shared" si="6"/>
        <v>-39490.32</v>
      </c>
      <c r="E23" s="330">
        <f t="shared" si="6"/>
        <v>0</v>
      </c>
      <c r="F23" s="330">
        <f t="shared" si="6"/>
        <v>0</v>
      </c>
      <c r="G23" s="330">
        <f t="shared" si="6"/>
        <v>0</v>
      </c>
      <c r="H23" s="330">
        <f t="shared" si="6"/>
        <v>0</v>
      </c>
      <c r="I23" s="330">
        <f t="shared" si="6"/>
        <v>0</v>
      </c>
      <c r="J23" s="330">
        <f t="shared" si="6"/>
        <v>0</v>
      </c>
      <c r="K23" s="330">
        <f t="shared" si="6"/>
        <v>0</v>
      </c>
      <c r="L23" s="330">
        <f t="shared" si="6"/>
        <v>-39490.32</v>
      </c>
    </row>
    <row r="24" spans="1:12" ht="25.5" x14ac:dyDescent="0.2">
      <c r="A24" s="217">
        <v>15</v>
      </c>
      <c r="B24" s="281" t="s">
        <v>281</v>
      </c>
      <c r="C24" s="326">
        <v>0</v>
      </c>
      <c r="D24" s="326">
        <v>-39490.32</v>
      </c>
      <c r="E24" s="326">
        <v>0</v>
      </c>
      <c r="F24" s="326">
        <v>0</v>
      </c>
      <c r="G24" s="326">
        <v>0</v>
      </c>
      <c r="H24" s="326">
        <v>0</v>
      </c>
      <c r="I24" s="326">
        <v>0</v>
      </c>
      <c r="J24" s="326">
        <v>0</v>
      </c>
      <c r="K24" s="326">
        <v>0</v>
      </c>
      <c r="L24" s="327">
        <f>SUM(C24:K24)</f>
        <v>-39490.32</v>
      </c>
    </row>
    <row r="25" spans="1:12" ht="25.5" hidden="1" x14ac:dyDescent="0.2">
      <c r="A25" s="217">
        <v>16</v>
      </c>
      <c r="B25" s="281" t="s">
        <v>282</v>
      </c>
      <c r="C25" s="327">
        <v>0</v>
      </c>
      <c r="D25" s="327">
        <v>0</v>
      </c>
      <c r="E25" s="327">
        <v>0</v>
      </c>
      <c r="F25" s="327">
        <v>0</v>
      </c>
      <c r="G25" s="327">
        <v>0</v>
      </c>
      <c r="H25" s="327">
        <v>0</v>
      </c>
      <c r="I25" s="327">
        <v>0</v>
      </c>
      <c r="J25" s="327">
        <v>0</v>
      </c>
      <c r="K25" s="327">
        <v>0</v>
      </c>
      <c r="L25" s="327">
        <f>SUM(C25:K25)</f>
        <v>0</v>
      </c>
    </row>
    <row r="26" spans="1:12" ht="25.5" x14ac:dyDescent="0.2">
      <c r="A26" s="328">
        <v>17</v>
      </c>
      <c r="B26" s="329" t="s">
        <v>283</v>
      </c>
      <c r="C26" s="330">
        <f t="shared" ref="C26:L26" si="7">SUM(C27:C28)</f>
        <v>0</v>
      </c>
      <c r="D26" s="330">
        <f t="shared" si="7"/>
        <v>289571.32</v>
      </c>
      <c r="E26" s="330">
        <f t="shared" si="7"/>
        <v>0</v>
      </c>
      <c r="F26" s="330">
        <f t="shared" si="7"/>
        <v>0</v>
      </c>
      <c r="G26" s="330">
        <f t="shared" si="7"/>
        <v>0</v>
      </c>
      <c r="H26" s="330">
        <f t="shared" si="7"/>
        <v>0</v>
      </c>
      <c r="I26" s="330">
        <f t="shared" si="7"/>
        <v>0</v>
      </c>
      <c r="J26" s="330">
        <f t="shared" si="7"/>
        <v>0</v>
      </c>
      <c r="K26" s="330">
        <f t="shared" si="7"/>
        <v>0</v>
      </c>
      <c r="L26" s="330">
        <f t="shared" si="7"/>
        <v>289571.32</v>
      </c>
    </row>
    <row r="27" spans="1:12" ht="25.5" x14ac:dyDescent="0.2">
      <c r="A27" s="217">
        <v>18</v>
      </c>
      <c r="B27" s="281" t="s">
        <v>281</v>
      </c>
      <c r="C27" s="326">
        <v>0</v>
      </c>
      <c r="D27" s="326">
        <v>289571.32</v>
      </c>
      <c r="E27" s="326">
        <v>0</v>
      </c>
      <c r="F27" s="326">
        <v>0</v>
      </c>
      <c r="G27" s="326">
        <v>0</v>
      </c>
      <c r="H27" s="326">
        <v>0</v>
      </c>
      <c r="I27" s="326">
        <v>0</v>
      </c>
      <c r="J27" s="326">
        <v>0</v>
      </c>
      <c r="K27" s="326">
        <v>0</v>
      </c>
      <c r="L27" s="327">
        <f>SUM(C27:K27)</f>
        <v>289571.32</v>
      </c>
    </row>
    <row r="28" spans="1:12" ht="25.5" hidden="1" x14ac:dyDescent="0.2">
      <c r="A28" s="331">
        <v>19</v>
      </c>
      <c r="B28" s="332" t="s">
        <v>282</v>
      </c>
      <c r="C28" s="327">
        <v>0</v>
      </c>
      <c r="D28" s="327">
        <v>0</v>
      </c>
      <c r="E28" s="327">
        <v>0</v>
      </c>
      <c r="F28" s="327">
        <v>0</v>
      </c>
      <c r="G28" s="327">
        <v>0</v>
      </c>
      <c r="H28" s="327">
        <v>0</v>
      </c>
      <c r="I28" s="327">
        <v>0</v>
      </c>
      <c r="J28" s="327">
        <v>0</v>
      </c>
      <c r="K28" s="327">
        <v>0</v>
      </c>
      <c r="L28" s="327">
        <f>SUM(C28:K28)</f>
        <v>0</v>
      </c>
    </row>
    <row r="29" spans="1:12" ht="38.25" hidden="1" x14ac:dyDescent="0.2">
      <c r="A29" s="328">
        <v>20</v>
      </c>
      <c r="B29" s="329" t="s">
        <v>284</v>
      </c>
      <c r="C29" s="330">
        <f t="shared" ref="C29:L29" si="8">SUM(C30:C31)</f>
        <v>0</v>
      </c>
      <c r="D29" s="330">
        <f t="shared" si="8"/>
        <v>0</v>
      </c>
      <c r="E29" s="330">
        <f t="shared" si="8"/>
        <v>0</v>
      </c>
      <c r="F29" s="330">
        <f t="shared" si="8"/>
        <v>0</v>
      </c>
      <c r="G29" s="330">
        <f t="shared" si="8"/>
        <v>0</v>
      </c>
      <c r="H29" s="330">
        <f t="shared" si="8"/>
        <v>0</v>
      </c>
      <c r="I29" s="330">
        <f t="shared" si="8"/>
        <v>0</v>
      </c>
      <c r="J29" s="330">
        <f t="shared" si="8"/>
        <v>0</v>
      </c>
      <c r="K29" s="330">
        <f t="shared" si="8"/>
        <v>0</v>
      </c>
      <c r="L29" s="330">
        <f t="shared" si="8"/>
        <v>0</v>
      </c>
    </row>
    <row r="30" spans="1:12" ht="25.5" hidden="1" x14ac:dyDescent="0.2">
      <c r="A30" s="217">
        <v>21</v>
      </c>
      <c r="B30" s="281" t="s">
        <v>281</v>
      </c>
      <c r="C30" s="326">
        <v>0</v>
      </c>
      <c r="D30" s="326">
        <v>0</v>
      </c>
      <c r="E30" s="326">
        <v>0</v>
      </c>
      <c r="F30" s="326">
        <v>0</v>
      </c>
      <c r="G30" s="326">
        <v>0</v>
      </c>
      <c r="H30" s="326">
        <v>0</v>
      </c>
      <c r="I30" s="326">
        <v>0</v>
      </c>
      <c r="J30" s="326">
        <v>0</v>
      </c>
      <c r="K30" s="326">
        <v>0</v>
      </c>
      <c r="L30" s="327">
        <f t="shared" si="1"/>
        <v>0</v>
      </c>
    </row>
    <row r="31" spans="1:12" ht="25.5" hidden="1" x14ac:dyDescent="0.2">
      <c r="A31" s="217">
        <v>22</v>
      </c>
      <c r="B31" s="281" t="s">
        <v>282</v>
      </c>
      <c r="C31" s="326">
        <v>0</v>
      </c>
      <c r="D31" s="326">
        <v>0</v>
      </c>
      <c r="E31" s="326">
        <v>0</v>
      </c>
      <c r="F31" s="326">
        <v>0</v>
      </c>
      <c r="G31" s="326">
        <v>0</v>
      </c>
      <c r="H31" s="326">
        <v>0</v>
      </c>
      <c r="I31" s="326">
        <v>0</v>
      </c>
      <c r="J31" s="326">
        <v>0</v>
      </c>
      <c r="K31" s="326">
        <v>0</v>
      </c>
      <c r="L31" s="327">
        <f t="shared" si="1"/>
        <v>0</v>
      </c>
    </row>
    <row r="32" spans="1:12" hidden="1" x14ac:dyDescent="0.2">
      <c r="A32" s="217">
        <v>23</v>
      </c>
      <c r="B32" s="281" t="s">
        <v>135</v>
      </c>
      <c r="C32" s="326">
        <v>0</v>
      </c>
      <c r="D32" s="326">
        <v>0</v>
      </c>
      <c r="E32" s="326">
        <v>0</v>
      </c>
      <c r="F32" s="326">
        <v>0</v>
      </c>
      <c r="G32" s="326">
        <v>0</v>
      </c>
      <c r="H32" s="326">
        <v>0</v>
      </c>
      <c r="I32" s="326">
        <v>0</v>
      </c>
      <c r="J32" s="326">
        <v>0</v>
      </c>
      <c r="K32" s="326">
        <v>0</v>
      </c>
      <c r="L32" s="327">
        <f t="shared" si="1"/>
        <v>0</v>
      </c>
    </row>
    <row r="33" spans="1:12" ht="38.25" x14ac:dyDescent="0.2">
      <c r="A33" s="220">
        <v>24</v>
      </c>
      <c r="B33" s="320" t="s">
        <v>911</v>
      </c>
      <c r="C33" s="333">
        <f t="shared" ref="C33:K33" si="9">SUM(C34:C36)</f>
        <v>0</v>
      </c>
      <c r="D33" s="333">
        <f t="shared" si="9"/>
        <v>336077.81000000058</v>
      </c>
      <c r="E33" s="333">
        <f t="shared" si="9"/>
        <v>0</v>
      </c>
      <c r="F33" s="333">
        <f t="shared" si="9"/>
        <v>0</v>
      </c>
      <c r="G33" s="333">
        <f>SUM(G34:G36)</f>
        <v>392587.16</v>
      </c>
      <c r="H33" s="333">
        <f t="shared" si="9"/>
        <v>0</v>
      </c>
      <c r="I33" s="333">
        <f t="shared" si="9"/>
        <v>0</v>
      </c>
      <c r="J33" s="333">
        <f t="shared" si="9"/>
        <v>0</v>
      </c>
      <c r="K33" s="333">
        <f t="shared" si="9"/>
        <v>0</v>
      </c>
      <c r="L33" s="333">
        <f>SUM(L34:L36)</f>
        <v>728664.97000000067</v>
      </c>
    </row>
    <row r="34" spans="1:12" ht="38.25" x14ac:dyDescent="0.2">
      <c r="A34" s="217">
        <v>25</v>
      </c>
      <c r="B34" s="281" t="s">
        <v>272</v>
      </c>
      <c r="C34" s="326">
        <v>0</v>
      </c>
      <c r="D34" s="326">
        <f>D11+D14-D18</f>
        <v>4212240.99</v>
      </c>
      <c r="E34" s="327">
        <v>0</v>
      </c>
      <c r="F34" s="327">
        <v>0</v>
      </c>
      <c r="G34" s="326">
        <f>G11+G14+G19</f>
        <v>431845.87999999995</v>
      </c>
      <c r="H34" s="327">
        <v>0</v>
      </c>
      <c r="I34" s="327">
        <v>0</v>
      </c>
      <c r="J34" s="327">
        <v>0</v>
      </c>
      <c r="K34" s="327">
        <v>0</v>
      </c>
      <c r="L34" s="327">
        <f>SUM(C34:K34)</f>
        <v>4644086.87</v>
      </c>
    </row>
    <row r="35" spans="1:12" x14ac:dyDescent="0.2">
      <c r="A35" s="217">
        <v>26</v>
      </c>
      <c r="B35" s="281" t="s">
        <v>275</v>
      </c>
      <c r="C35" s="326">
        <v>0</v>
      </c>
      <c r="D35" s="326">
        <f>D12+D22</f>
        <v>-3540085.1799999997</v>
      </c>
      <c r="E35" s="327">
        <v>0</v>
      </c>
      <c r="F35" s="327">
        <v>0</v>
      </c>
      <c r="G35" s="326">
        <f>G12+G20+G22</f>
        <v>-39258.719999999972</v>
      </c>
      <c r="H35" s="327">
        <v>0</v>
      </c>
      <c r="I35" s="327">
        <v>0</v>
      </c>
      <c r="J35" s="327">
        <v>0</v>
      </c>
      <c r="K35" s="327">
        <v>0</v>
      </c>
      <c r="L35" s="327">
        <f>SUM(C35:K35)</f>
        <v>-3579343.8999999994</v>
      </c>
    </row>
    <row r="36" spans="1:12" x14ac:dyDescent="0.2">
      <c r="A36" s="217">
        <v>27</v>
      </c>
      <c r="B36" s="281" t="s">
        <v>276</v>
      </c>
      <c r="C36" s="326">
        <f>C13+C23+C26+C21+C29</f>
        <v>0</v>
      </c>
      <c r="D36" s="326">
        <f>D13+D23+D26+D21+D29</f>
        <v>-336077.99999999994</v>
      </c>
      <c r="E36" s="326">
        <f t="shared" ref="E36:K36" si="10">E13+E23+E26+E21+E29</f>
        <v>0</v>
      </c>
      <c r="F36" s="326">
        <f t="shared" si="10"/>
        <v>0</v>
      </c>
      <c r="G36" s="326">
        <f t="shared" si="10"/>
        <v>0</v>
      </c>
      <c r="H36" s="326">
        <f t="shared" si="10"/>
        <v>0</v>
      </c>
      <c r="I36" s="326">
        <f t="shared" si="10"/>
        <v>0</v>
      </c>
      <c r="J36" s="326">
        <f t="shared" si="10"/>
        <v>0</v>
      </c>
      <c r="K36" s="326">
        <f t="shared" si="10"/>
        <v>0</v>
      </c>
      <c r="L36" s="327">
        <f t="shared" si="1"/>
        <v>-336077.99999999994</v>
      </c>
    </row>
    <row r="37" spans="1:12" ht="38.25" x14ac:dyDescent="0.2">
      <c r="A37" s="220">
        <v>28</v>
      </c>
      <c r="B37" s="320" t="s">
        <v>1123</v>
      </c>
      <c r="C37" s="333">
        <f t="shared" ref="C37:K37" si="11">SUM(C38:C40)</f>
        <v>0</v>
      </c>
      <c r="D37" s="333">
        <f t="shared" si="11"/>
        <v>336077.81000000058</v>
      </c>
      <c r="E37" s="333">
        <f t="shared" si="11"/>
        <v>0</v>
      </c>
      <c r="F37" s="333">
        <f t="shared" si="11"/>
        <v>0</v>
      </c>
      <c r="G37" s="333">
        <f t="shared" si="11"/>
        <v>392587.16</v>
      </c>
      <c r="H37" s="333">
        <f t="shared" si="11"/>
        <v>0</v>
      </c>
      <c r="I37" s="333">
        <f t="shared" si="11"/>
        <v>0</v>
      </c>
      <c r="J37" s="333">
        <f t="shared" si="11"/>
        <v>0</v>
      </c>
      <c r="K37" s="333">
        <f t="shared" si="11"/>
        <v>0</v>
      </c>
      <c r="L37" s="333">
        <f>SUM(L38:L40)</f>
        <v>728664.97000000067</v>
      </c>
    </row>
    <row r="38" spans="1:12" ht="38.25" x14ac:dyDescent="0.2">
      <c r="A38" s="217">
        <v>29</v>
      </c>
      <c r="B38" s="281" t="s">
        <v>272</v>
      </c>
      <c r="C38" s="326">
        <v>0</v>
      </c>
      <c r="D38" s="326">
        <f>D34</f>
        <v>4212240.99</v>
      </c>
      <c r="E38" s="327">
        <v>0</v>
      </c>
      <c r="F38" s="327">
        <v>0</v>
      </c>
      <c r="G38" s="326">
        <f>G34</f>
        <v>431845.87999999995</v>
      </c>
      <c r="H38" s="327">
        <v>0</v>
      </c>
      <c r="I38" s="327">
        <v>0</v>
      </c>
      <c r="J38" s="327">
        <v>0</v>
      </c>
      <c r="K38" s="327">
        <v>0</v>
      </c>
      <c r="L38" s="327">
        <f>SUM(C38:K38)</f>
        <v>4644086.87</v>
      </c>
    </row>
    <row r="39" spans="1:12" x14ac:dyDescent="0.2">
      <c r="A39" s="217">
        <v>30</v>
      </c>
      <c r="B39" s="281" t="s">
        <v>275</v>
      </c>
      <c r="C39" s="326">
        <v>0</v>
      </c>
      <c r="D39" s="326">
        <f>D35</f>
        <v>-3540085.1799999997</v>
      </c>
      <c r="E39" s="327">
        <v>0</v>
      </c>
      <c r="F39" s="327">
        <v>0</v>
      </c>
      <c r="G39" s="326">
        <f>G35</f>
        <v>-39258.719999999972</v>
      </c>
      <c r="H39" s="327">
        <v>0</v>
      </c>
      <c r="I39" s="327">
        <v>0</v>
      </c>
      <c r="J39" s="327">
        <v>0</v>
      </c>
      <c r="K39" s="327">
        <v>0</v>
      </c>
      <c r="L39" s="327">
        <f>SUM(C39:K39)</f>
        <v>-3579343.8999999994</v>
      </c>
    </row>
    <row r="40" spans="1:12" x14ac:dyDescent="0.2">
      <c r="A40" s="217">
        <v>31</v>
      </c>
      <c r="B40" s="281" t="s">
        <v>276</v>
      </c>
      <c r="C40" s="326">
        <v>0</v>
      </c>
      <c r="D40" s="326">
        <f>D36</f>
        <v>-336077.99999999994</v>
      </c>
      <c r="E40" s="327">
        <v>0</v>
      </c>
      <c r="F40" s="327">
        <v>0</v>
      </c>
      <c r="G40" s="327">
        <v>0</v>
      </c>
      <c r="H40" s="327">
        <v>0</v>
      </c>
      <c r="I40" s="327">
        <v>0</v>
      </c>
      <c r="J40" s="327">
        <v>0</v>
      </c>
      <c r="K40" s="327">
        <v>0</v>
      </c>
      <c r="L40" s="327">
        <f t="shared" si="1"/>
        <v>-336077.99999999994</v>
      </c>
    </row>
    <row r="41" spans="1:12" x14ac:dyDescent="0.2">
      <c r="A41" s="328">
        <v>32</v>
      </c>
      <c r="B41" s="329" t="s">
        <v>134</v>
      </c>
      <c r="C41" s="330">
        <v>0</v>
      </c>
      <c r="D41" s="330">
        <v>0</v>
      </c>
      <c r="E41" s="330">
        <v>0</v>
      </c>
      <c r="F41" s="330">
        <v>0</v>
      </c>
      <c r="G41" s="330">
        <v>0</v>
      </c>
      <c r="H41" s="330">
        <v>0</v>
      </c>
      <c r="I41" s="330">
        <v>0</v>
      </c>
      <c r="J41" s="330">
        <v>0</v>
      </c>
      <c r="K41" s="330">
        <v>0</v>
      </c>
      <c r="L41" s="330">
        <f>SUM(C41:K41)</f>
        <v>0</v>
      </c>
    </row>
    <row r="42" spans="1:12" ht="38.25" hidden="1" x14ac:dyDescent="0.2">
      <c r="A42" s="217">
        <v>33</v>
      </c>
      <c r="B42" s="332" t="s">
        <v>908</v>
      </c>
      <c r="C42" s="327">
        <v>0</v>
      </c>
      <c r="D42" s="327">
        <v>0</v>
      </c>
      <c r="E42" s="327">
        <v>0</v>
      </c>
      <c r="F42" s="327">
        <v>0</v>
      </c>
      <c r="G42" s="327">
        <v>0</v>
      </c>
      <c r="H42" s="327">
        <v>0</v>
      </c>
      <c r="I42" s="327">
        <v>0</v>
      </c>
      <c r="J42" s="327">
        <v>0</v>
      </c>
      <c r="K42" s="327">
        <v>0</v>
      </c>
      <c r="L42" s="327">
        <f t="shared" si="1"/>
        <v>0</v>
      </c>
    </row>
    <row r="43" spans="1:12" ht="76.5" hidden="1" x14ac:dyDescent="0.2">
      <c r="A43" s="217">
        <v>34</v>
      </c>
      <c r="B43" s="281" t="s">
        <v>277</v>
      </c>
      <c r="C43" s="326">
        <v>0</v>
      </c>
      <c r="D43" s="326">
        <v>0</v>
      </c>
      <c r="E43" s="326">
        <v>0</v>
      </c>
      <c r="F43" s="326">
        <v>0</v>
      </c>
      <c r="G43" s="326">
        <v>0</v>
      </c>
      <c r="H43" s="326">
        <v>0</v>
      </c>
      <c r="I43" s="326">
        <v>0</v>
      </c>
      <c r="J43" s="326">
        <v>0</v>
      </c>
      <c r="K43" s="326">
        <v>0</v>
      </c>
      <c r="L43" s="327">
        <f t="shared" si="1"/>
        <v>0</v>
      </c>
    </row>
    <row r="44" spans="1:12" ht="38.25" hidden="1" x14ac:dyDescent="0.2">
      <c r="A44" s="331">
        <v>35</v>
      </c>
      <c r="B44" s="332" t="s">
        <v>278</v>
      </c>
      <c r="C44" s="327">
        <v>0</v>
      </c>
      <c r="D44" s="327">
        <v>0</v>
      </c>
      <c r="E44" s="327">
        <v>0</v>
      </c>
      <c r="F44" s="327">
        <v>0</v>
      </c>
      <c r="G44" s="327">
        <v>0</v>
      </c>
      <c r="H44" s="327">
        <v>0</v>
      </c>
      <c r="I44" s="327">
        <v>0</v>
      </c>
      <c r="J44" s="327">
        <v>0</v>
      </c>
      <c r="K44" s="327">
        <v>0</v>
      </c>
      <c r="L44" s="327">
        <f t="shared" si="1"/>
        <v>0</v>
      </c>
    </row>
    <row r="45" spans="1:12" x14ac:dyDescent="0.2">
      <c r="A45" s="328">
        <v>36</v>
      </c>
      <c r="B45" s="329" t="s">
        <v>909</v>
      </c>
      <c r="C45" s="325">
        <f t="shared" ref="C45:L45" si="12">SUM(C46:C48)</f>
        <v>0</v>
      </c>
      <c r="D45" s="325">
        <f>SUM(D46:D48)</f>
        <v>0</v>
      </c>
      <c r="E45" s="325">
        <f t="shared" si="12"/>
        <v>0</v>
      </c>
      <c r="F45" s="325">
        <f t="shared" si="12"/>
        <v>0</v>
      </c>
      <c r="G45" s="325">
        <f>SUM(G46:G48)</f>
        <v>0</v>
      </c>
      <c r="H45" s="325">
        <f t="shared" si="12"/>
        <v>0</v>
      </c>
      <c r="I45" s="325">
        <f t="shared" si="12"/>
        <v>0</v>
      </c>
      <c r="J45" s="325">
        <f t="shared" si="12"/>
        <v>0</v>
      </c>
      <c r="K45" s="325">
        <f t="shared" si="12"/>
        <v>0</v>
      </c>
      <c r="L45" s="325">
        <f t="shared" si="12"/>
        <v>0</v>
      </c>
    </row>
    <row r="46" spans="1:12" ht="38.25" x14ac:dyDescent="0.2">
      <c r="A46" s="331">
        <v>37</v>
      </c>
      <c r="B46" s="332" t="s">
        <v>272</v>
      </c>
      <c r="C46" s="327">
        <v>0</v>
      </c>
      <c r="D46" s="327">
        <f>D42</f>
        <v>0</v>
      </c>
      <c r="E46" s="327">
        <v>0</v>
      </c>
      <c r="F46" s="327">
        <v>0</v>
      </c>
      <c r="G46" s="327">
        <v>0</v>
      </c>
      <c r="H46" s="327">
        <v>0</v>
      </c>
      <c r="I46" s="327">
        <v>0</v>
      </c>
      <c r="J46" s="327">
        <v>0</v>
      </c>
      <c r="K46" s="327">
        <v>0</v>
      </c>
      <c r="L46" s="327">
        <f t="shared" ref="L46:L48" si="13">SUM(C46:K46)</f>
        <v>0</v>
      </c>
    </row>
    <row r="47" spans="1:12" x14ac:dyDescent="0.2">
      <c r="A47" s="331">
        <v>38</v>
      </c>
      <c r="B47" s="281" t="s">
        <v>275</v>
      </c>
      <c r="C47" s="326">
        <v>0</v>
      </c>
      <c r="D47" s="326">
        <f>D43</f>
        <v>0</v>
      </c>
      <c r="E47" s="327">
        <v>0</v>
      </c>
      <c r="F47" s="327">
        <v>0</v>
      </c>
      <c r="G47" s="326">
        <v>0</v>
      </c>
      <c r="H47" s="327">
        <v>0</v>
      </c>
      <c r="I47" s="327">
        <v>0</v>
      </c>
      <c r="J47" s="327">
        <v>0</v>
      </c>
      <c r="K47" s="327">
        <v>0</v>
      </c>
      <c r="L47" s="327">
        <f t="shared" si="13"/>
        <v>0</v>
      </c>
    </row>
    <row r="48" spans="1:12" x14ac:dyDescent="0.2">
      <c r="A48" s="331">
        <v>39</v>
      </c>
      <c r="B48" s="281" t="s">
        <v>276</v>
      </c>
      <c r="C48" s="326">
        <v>0</v>
      </c>
      <c r="D48" s="327">
        <v>0</v>
      </c>
      <c r="E48" s="327">
        <v>0</v>
      </c>
      <c r="F48" s="327">
        <v>0</v>
      </c>
      <c r="G48" s="327">
        <v>0</v>
      </c>
      <c r="H48" s="327">
        <v>0</v>
      </c>
      <c r="I48" s="327">
        <v>0</v>
      </c>
      <c r="J48" s="327">
        <v>0</v>
      </c>
      <c r="K48" s="327">
        <v>0</v>
      </c>
      <c r="L48" s="327">
        <f t="shared" si="13"/>
        <v>0</v>
      </c>
    </row>
    <row r="49" spans="1:12" x14ac:dyDescent="0.2">
      <c r="A49" s="217">
        <v>40</v>
      </c>
      <c r="B49" s="281" t="s">
        <v>279</v>
      </c>
      <c r="C49" s="327">
        <v>0</v>
      </c>
      <c r="D49" s="327">
        <v>-265170.45</v>
      </c>
      <c r="E49" s="327">
        <v>0</v>
      </c>
      <c r="F49" s="327">
        <v>0</v>
      </c>
      <c r="G49" s="327">
        <v>-117776.16</v>
      </c>
      <c r="H49" s="327">
        <v>0</v>
      </c>
      <c r="I49" s="327">
        <v>0</v>
      </c>
      <c r="J49" s="327">
        <v>0</v>
      </c>
      <c r="K49" s="327">
        <v>0</v>
      </c>
      <c r="L49" s="327">
        <f>SUM(C49:K49)</f>
        <v>-382946.61</v>
      </c>
    </row>
    <row r="50" spans="1:12" x14ac:dyDescent="0.2">
      <c r="A50" s="328">
        <v>41</v>
      </c>
      <c r="B50" s="329" t="s">
        <v>280</v>
      </c>
      <c r="C50" s="330">
        <f t="shared" ref="C50:L50" si="14">SUM(C51:C52)</f>
        <v>0</v>
      </c>
      <c r="D50" s="330">
        <f t="shared" si="14"/>
        <v>0</v>
      </c>
      <c r="E50" s="330">
        <f t="shared" si="14"/>
        <v>0</v>
      </c>
      <c r="F50" s="330">
        <f t="shared" si="14"/>
        <v>0</v>
      </c>
      <c r="G50" s="330">
        <f t="shared" si="14"/>
        <v>0</v>
      </c>
      <c r="H50" s="330">
        <f t="shared" si="14"/>
        <v>0</v>
      </c>
      <c r="I50" s="330">
        <f t="shared" si="14"/>
        <v>0</v>
      </c>
      <c r="J50" s="330">
        <f t="shared" si="14"/>
        <v>0</v>
      </c>
      <c r="K50" s="330">
        <f t="shared" si="14"/>
        <v>0</v>
      </c>
      <c r="L50" s="330">
        <f t="shared" si="14"/>
        <v>0</v>
      </c>
    </row>
    <row r="51" spans="1:12" ht="25.5" x14ac:dyDescent="0.2">
      <c r="A51" s="217">
        <v>42</v>
      </c>
      <c r="B51" s="281" t="s">
        <v>281</v>
      </c>
      <c r="C51" s="326">
        <v>0</v>
      </c>
      <c r="D51" s="326">
        <v>0</v>
      </c>
      <c r="E51" s="326">
        <v>0</v>
      </c>
      <c r="F51" s="326">
        <v>0</v>
      </c>
      <c r="G51" s="326">
        <v>0</v>
      </c>
      <c r="H51" s="326">
        <v>0</v>
      </c>
      <c r="I51" s="326">
        <v>0</v>
      </c>
      <c r="J51" s="326">
        <v>0</v>
      </c>
      <c r="K51" s="326">
        <v>0</v>
      </c>
      <c r="L51" s="327">
        <f>SUM(C51:K51)</f>
        <v>0</v>
      </c>
    </row>
    <row r="52" spans="1:12" ht="25.5" hidden="1" x14ac:dyDescent="0.2">
      <c r="A52" s="217">
        <v>43</v>
      </c>
      <c r="B52" s="281" t="s">
        <v>282</v>
      </c>
      <c r="C52" s="327">
        <v>0</v>
      </c>
      <c r="D52" s="327">
        <v>0</v>
      </c>
      <c r="E52" s="327">
        <v>0</v>
      </c>
      <c r="F52" s="327">
        <v>0</v>
      </c>
      <c r="G52" s="327">
        <v>0</v>
      </c>
      <c r="H52" s="327">
        <v>0</v>
      </c>
      <c r="I52" s="327">
        <v>0</v>
      </c>
      <c r="J52" s="327">
        <v>0</v>
      </c>
      <c r="K52" s="327">
        <v>0</v>
      </c>
      <c r="L52" s="327">
        <f>SUM(C52:K52)</f>
        <v>0</v>
      </c>
    </row>
    <row r="53" spans="1:12" ht="25.5" x14ac:dyDescent="0.2">
      <c r="A53" s="328">
        <v>44</v>
      </c>
      <c r="B53" s="329" t="s">
        <v>283</v>
      </c>
      <c r="C53" s="330">
        <f t="shared" ref="C53:L53" si="15">SUM(C54:C55)</f>
        <v>0</v>
      </c>
      <c r="D53" s="330">
        <f t="shared" si="15"/>
        <v>106361</v>
      </c>
      <c r="E53" s="330">
        <f t="shared" si="15"/>
        <v>0</v>
      </c>
      <c r="F53" s="330">
        <f t="shared" si="15"/>
        <v>0</v>
      </c>
      <c r="G53" s="330">
        <f t="shared" si="15"/>
        <v>0</v>
      </c>
      <c r="H53" s="330">
        <f t="shared" si="15"/>
        <v>0</v>
      </c>
      <c r="I53" s="330">
        <f t="shared" si="15"/>
        <v>0</v>
      </c>
      <c r="J53" s="330">
        <f t="shared" si="15"/>
        <v>0</v>
      </c>
      <c r="K53" s="330">
        <f t="shared" si="15"/>
        <v>0</v>
      </c>
      <c r="L53" s="330">
        <f t="shared" si="15"/>
        <v>106361</v>
      </c>
    </row>
    <row r="54" spans="1:12" ht="25.5" x14ac:dyDescent="0.2">
      <c r="A54" s="217">
        <v>45</v>
      </c>
      <c r="B54" s="281" t="s">
        <v>281</v>
      </c>
      <c r="C54" s="326">
        <v>0</v>
      </c>
      <c r="D54" s="326">
        <v>106361</v>
      </c>
      <c r="E54" s="326">
        <v>0</v>
      </c>
      <c r="F54" s="326">
        <v>0</v>
      </c>
      <c r="G54" s="326">
        <v>0</v>
      </c>
      <c r="H54" s="326">
        <v>0</v>
      </c>
      <c r="I54" s="326">
        <v>0</v>
      </c>
      <c r="J54" s="326">
        <v>0</v>
      </c>
      <c r="K54" s="326">
        <v>0</v>
      </c>
      <c r="L54" s="327">
        <f>SUM(C54:K54)</f>
        <v>106361</v>
      </c>
    </row>
    <row r="55" spans="1:12" ht="25.5" hidden="1" x14ac:dyDescent="0.2">
      <c r="A55" s="331">
        <v>46</v>
      </c>
      <c r="B55" s="332" t="s">
        <v>282</v>
      </c>
      <c r="C55" s="327">
        <v>0</v>
      </c>
      <c r="D55" s="327">
        <v>0</v>
      </c>
      <c r="E55" s="327">
        <v>0</v>
      </c>
      <c r="F55" s="327">
        <v>0</v>
      </c>
      <c r="G55" s="327">
        <v>0</v>
      </c>
      <c r="H55" s="327">
        <v>0</v>
      </c>
      <c r="I55" s="327">
        <v>0</v>
      </c>
      <c r="J55" s="327">
        <v>0</v>
      </c>
      <c r="K55" s="327">
        <v>0</v>
      </c>
      <c r="L55" s="327">
        <f>SUM(C55:K55)</f>
        <v>0</v>
      </c>
    </row>
    <row r="56" spans="1:12" ht="38.25" hidden="1" x14ac:dyDescent="0.2">
      <c r="A56" s="328">
        <v>47</v>
      </c>
      <c r="B56" s="329" t="s">
        <v>284</v>
      </c>
      <c r="C56" s="330">
        <f t="shared" ref="C56:L56" si="16">SUM(C57:C58)</f>
        <v>0</v>
      </c>
      <c r="D56" s="330">
        <f t="shared" si="16"/>
        <v>0</v>
      </c>
      <c r="E56" s="330">
        <f t="shared" si="16"/>
        <v>0</v>
      </c>
      <c r="F56" s="330">
        <f t="shared" si="16"/>
        <v>0</v>
      </c>
      <c r="G56" s="330">
        <f t="shared" si="16"/>
        <v>0</v>
      </c>
      <c r="H56" s="330">
        <f t="shared" si="16"/>
        <v>0</v>
      </c>
      <c r="I56" s="330">
        <f t="shared" si="16"/>
        <v>0</v>
      </c>
      <c r="J56" s="330">
        <f t="shared" si="16"/>
        <v>0</v>
      </c>
      <c r="K56" s="330">
        <f t="shared" si="16"/>
        <v>0</v>
      </c>
      <c r="L56" s="330">
        <f t="shared" si="16"/>
        <v>0</v>
      </c>
    </row>
    <row r="57" spans="1:12" ht="25.5" hidden="1" x14ac:dyDescent="0.2">
      <c r="A57" s="217">
        <v>48</v>
      </c>
      <c r="B57" s="281" t="s">
        <v>281</v>
      </c>
      <c r="C57" s="326">
        <v>0</v>
      </c>
      <c r="D57" s="326">
        <v>0</v>
      </c>
      <c r="E57" s="326">
        <v>0</v>
      </c>
      <c r="F57" s="326">
        <v>0</v>
      </c>
      <c r="G57" s="326">
        <v>0</v>
      </c>
      <c r="H57" s="326">
        <v>0</v>
      </c>
      <c r="I57" s="326">
        <v>0</v>
      </c>
      <c r="J57" s="326">
        <v>0</v>
      </c>
      <c r="K57" s="326">
        <v>0</v>
      </c>
      <c r="L57" s="327">
        <f>SUM(C57:K57)</f>
        <v>0</v>
      </c>
    </row>
    <row r="58" spans="1:12" ht="25.5" hidden="1" x14ac:dyDescent="0.2">
      <c r="A58" s="217">
        <v>49</v>
      </c>
      <c r="B58" s="281" t="s">
        <v>282</v>
      </c>
      <c r="C58" s="327">
        <v>0</v>
      </c>
      <c r="D58" s="327">
        <v>0</v>
      </c>
      <c r="E58" s="327">
        <v>0</v>
      </c>
      <c r="F58" s="327">
        <v>0</v>
      </c>
      <c r="G58" s="327">
        <v>0</v>
      </c>
      <c r="H58" s="327">
        <v>0</v>
      </c>
      <c r="I58" s="327">
        <v>0</v>
      </c>
      <c r="J58" s="327">
        <v>0</v>
      </c>
      <c r="K58" s="327">
        <v>0</v>
      </c>
      <c r="L58" s="327">
        <f>SUM(C58:K58)</f>
        <v>0</v>
      </c>
    </row>
    <row r="59" spans="1:12" hidden="1" x14ac:dyDescent="0.2">
      <c r="A59" s="217">
        <v>50</v>
      </c>
      <c r="B59" s="281" t="s">
        <v>135</v>
      </c>
      <c r="C59" s="327">
        <v>0</v>
      </c>
      <c r="D59" s="327">
        <v>0</v>
      </c>
      <c r="E59" s="327">
        <v>0</v>
      </c>
      <c r="F59" s="327">
        <v>0</v>
      </c>
      <c r="G59" s="327">
        <v>0</v>
      </c>
      <c r="H59" s="327">
        <v>0</v>
      </c>
      <c r="I59" s="327">
        <v>0</v>
      </c>
      <c r="J59" s="327">
        <v>0</v>
      </c>
      <c r="K59" s="327">
        <v>0</v>
      </c>
      <c r="L59" s="327">
        <f>SUM(C59:K59)</f>
        <v>0</v>
      </c>
    </row>
    <row r="60" spans="1:12" ht="38.25" x14ac:dyDescent="0.2">
      <c r="A60" s="220">
        <v>51</v>
      </c>
      <c r="B60" s="320" t="s">
        <v>1124</v>
      </c>
      <c r="C60" s="333">
        <f t="shared" ref="C60:L60" si="17">SUM(C61:C63)</f>
        <v>0</v>
      </c>
      <c r="D60" s="333">
        <f>SUM(D61:D63)</f>
        <v>177268.36000000039</v>
      </c>
      <c r="E60" s="333">
        <f t="shared" si="17"/>
        <v>0</v>
      </c>
      <c r="F60" s="333">
        <f t="shared" si="17"/>
        <v>0</v>
      </c>
      <c r="G60" s="333">
        <f>SUM(G61:G63)</f>
        <v>274811</v>
      </c>
      <c r="H60" s="333">
        <f t="shared" si="17"/>
        <v>0</v>
      </c>
      <c r="I60" s="333">
        <f t="shared" si="17"/>
        <v>0</v>
      </c>
      <c r="J60" s="333">
        <f t="shared" si="17"/>
        <v>0</v>
      </c>
      <c r="K60" s="333">
        <f t="shared" si="17"/>
        <v>0</v>
      </c>
      <c r="L60" s="333">
        <f t="shared" si="17"/>
        <v>452079.36000000039</v>
      </c>
    </row>
    <row r="61" spans="1:12" ht="38.25" x14ac:dyDescent="0.2">
      <c r="A61" s="217">
        <v>52</v>
      </c>
      <c r="B61" s="281" t="s">
        <v>272</v>
      </c>
      <c r="C61" s="327">
        <v>0</v>
      </c>
      <c r="D61" s="327">
        <f>D38+D41-D45</f>
        <v>4212240.99</v>
      </c>
      <c r="E61" s="327">
        <v>0</v>
      </c>
      <c r="F61" s="327">
        <v>0</v>
      </c>
      <c r="G61" s="327">
        <f>G38+G41+G46</f>
        <v>431845.87999999995</v>
      </c>
      <c r="H61" s="327">
        <v>0</v>
      </c>
      <c r="I61" s="327">
        <v>0</v>
      </c>
      <c r="J61" s="327">
        <v>0</v>
      </c>
      <c r="K61" s="327">
        <v>0</v>
      </c>
      <c r="L61" s="327">
        <f>SUM(C61:K61)</f>
        <v>4644086.87</v>
      </c>
    </row>
    <row r="62" spans="1:12" x14ac:dyDescent="0.2">
      <c r="A62" s="217">
        <v>53</v>
      </c>
      <c r="B62" s="281" t="s">
        <v>275</v>
      </c>
      <c r="C62" s="327">
        <v>0</v>
      </c>
      <c r="D62" s="327">
        <f>D39+D49</f>
        <v>-3805255.63</v>
      </c>
      <c r="E62" s="327">
        <v>0</v>
      </c>
      <c r="F62" s="327">
        <v>0</v>
      </c>
      <c r="G62" s="327">
        <f>G39+G49+G47</f>
        <v>-157034.87999999998</v>
      </c>
      <c r="H62" s="327">
        <v>0</v>
      </c>
      <c r="I62" s="327">
        <v>0</v>
      </c>
      <c r="J62" s="327">
        <v>0</v>
      </c>
      <c r="K62" s="327">
        <v>0</v>
      </c>
      <c r="L62" s="327">
        <f>SUM(C62:K62)</f>
        <v>-3962290.51</v>
      </c>
    </row>
    <row r="63" spans="1:12" x14ac:dyDescent="0.2">
      <c r="A63" s="217">
        <v>54</v>
      </c>
      <c r="B63" s="281" t="s">
        <v>276</v>
      </c>
      <c r="C63" s="327">
        <v>0</v>
      </c>
      <c r="D63" s="327">
        <f>D56+D53+D50+D40</f>
        <v>-229716.99999999994</v>
      </c>
      <c r="E63" s="327">
        <v>0</v>
      </c>
      <c r="F63" s="327">
        <v>0</v>
      </c>
      <c r="G63" s="327">
        <v>0</v>
      </c>
      <c r="H63" s="327">
        <v>0</v>
      </c>
      <c r="I63" s="327">
        <v>0</v>
      </c>
      <c r="J63" s="327">
        <v>0</v>
      </c>
      <c r="K63" s="327">
        <v>0</v>
      </c>
      <c r="L63" s="327">
        <f>SUM(C63:K63)</f>
        <v>-229716.99999999994</v>
      </c>
    </row>
    <row r="64" spans="1:12" ht="13.5" hidden="1" thickBot="1" x14ac:dyDescent="0.25">
      <c r="A64" s="218">
        <v>55</v>
      </c>
      <c r="B64" s="219" t="s">
        <v>700</v>
      </c>
      <c r="C64" s="483"/>
      <c r="D64" s="484"/>
      <c r="E64" s="484"/>
      <c r="F64" s="484"/>
      <c r="G64" s="484"/>
      <c r="H64" s="484"/>
      <c r="I64" s="484"/>
      <c r="J64" s="484"/>
      <c r="K64" s="484"/>
      <c r="L64" s="485"/>
    </row>
    <row r="66" spans="4:12" x14ac:dyDescent="0.2">
      <c r="D66" s="61"/>
      <c r="L66" s="61"/>
    </row>
  </sheetData>
  <mergeCells count="12">
    <mergeCell ref="C64:L64"/>
    <mergeCell ref="A7:A8"/>
    <mergeCell ref="A3:L3"/>
    <mergeCell ref="A2:L2"/>
    <mergeCell ref="A1:L1"/>
    <mergeCell ref="A4:L4"/>
    <mergeCell ref="A5:L5"/>
    <mergeCell ref="G7:J7"/>
    <mergeCell ref="C7:F7"/>
    <mergeCell ref="K7:K8"/>
    <mergeCell ref="L7:L8"/>
    <mergeCell ref="B7:B8"/>
  </mergeCells>
  <printOptions horizontalCentered="1"/>
  <pageMargins left="0.39370078740157483" right="0.39370078740157483" top="0.39370078740157483" bottom="0.39370078740157483" header="0.31496062992125984" footer="0.31496062992125984"/>
  <pageSetup paperSize="9" scale="89" fitToHeight="6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97"/>
  <sheetViews>
    <sheetView view="pageBreakPreview" topLeftCell="A36" zoomScaleNormal="100" zoomScaleSheetLayoutView="100" workbookViewId="0">
      <selection activeCell="D49" sqref="D49"/>
    </sheetView>
  </sheetViews>
  <sheetFormatPr defaultColWidth="0.85546875" defaultRowHeight="15" x14ac:dyDescent="0.25"/>
  <cols>
    <col min="1" max="1" width="8.7109375" style="29" customWidth="1"/>
    <col min="2" max="2" width="23.42578125" style="29" customWidth="1"/>
    <col min="3" max="3" width="10.7109375" style="29" customWidth="1"/>
    <col min="4" max="4" width="13.7109375" style="29" customWidth="1"/>
    <col min="5" max="6" width="18.140625" style="29" customWidth="1"/>
    <col min="7" max="7" width="11.28515625" style="193" hidden="1" customWidth="1"/>
    <col min="8" max="8" width="11.42578125" style="193" hidden="1" customWidth="1"/>
    <col min="9" max="9" width="12.42578125" style="29" customWidth="1"/>
    <col min="10" max="16384" width="0.85546875" style="29"/>
  </cols>
  <sheetData>
    <row r="1" spans="1:6" s="193" customFormat="1" ht="14.25" customHeight="1" x14ac:dyDescent="0.25">
      <c r="D1" s="382" t="s">
        <v>1146</v>
      </c>
      <c r="E1" s="382"/>
      <c r="F1" s="382"/>
    </row>
    <row r="2" spans="1:6" s="193" customFormat="1" ht="146.25" customHeight="1" x14ac:dyDescent="0.25">
      <c r="D2" s="381" t="s">
        <v>1136</v>
      </c>
      <c r="E2" s="381"/>
      <c r="F2" s="381"/>
    </row>
    <row r="3" spans="1:6" s="3" customFormat="1" ht="18.75" customHeight="1" x14ac:dyDescent="0.2">
      <c r="B3" s="387" t="s">
        <v>1133</v>
      </c>
      <c r="C3" s="387"/>
      <c r="D3" s="386" t="s">
        <v>21</v>
      </c>
      <c r="E3" s="386"/>
      <c r="F3" s="386"/>
    </row>
    <row r="4" spans="1:6" s="3" customFormat="1" ht="42.75" customHeight="1" x14ac:dyDescent="0.2">
      <c r="B4" s="387"/>
      <c r="C4" s="387"/>
      <c r="D4" s="235" t="s">
        <v>22</v>
      </c>
      <c r="E4" s="235" t="s">
        <v>865</v>
      </c>
      <c r="F4" s="236" t="s">
        <v>864</v>
      </c>
    </row>
    <row r="5" spans="1:6" s="3" customFormat="1" ht="18" customHeight="1" x14ac:dyDescent="0.2">
      <c r="B5" s="406" t="s">
        <v>109</v>
      </c>
      <c r="C5" s="406"/>
      <c r="D5" s="207" t="s">
        <v>110</v>
      </c>
      <c r="E5" s="207" t="s">
        <v>111</v>
      </c>
      <c r="F5" s="236">
        <v>6672238301</v>
      </c>
    </row>
    <row r="6" spans="1:6" s="4" customFormat="1" ht="12" customHeight="1" x14ac:dyDescent="0.25">
      <c r="C6" s="1"/>
      <c r="D6" s="1"/>
      <c r="E6" s="1"/>
      <c r="F6" s="1"/>
    </row>
    <row r="7" spans="1:6" s="5" customFormat="1" ht="15.75" customHeight="1" x14ac:dyDescent="0.25">
      <c r="A7" s="390" t="s">
        <v>863</v>
      </c>
      <c r="B7" s="390"/>
      <c r="C7" s="390"/>
      <c r="D7" s="390"/>
      <c r="E7" s="390"/>
      <c r="F7" s="390"/>
    </row>
    <row r="8" spans="1:6" s="5" customFormat="1" ht="14.25" customHeight="1" x14ac:dyDescent="0.25">
      <c r="A8" s="6"/>
      <c r="B8" s="6"/>
      <c r="C8" s="6"/>
      <c r="D8" s="6"/>
      <c r="E8" s="6"/>
      <c r="F8" s="6"/>
    </row>
    <row r="9" spans="1:6" s="193" customFormat="1" ht="14.25" customHeight="1" x14ac:dyDescent="0.25">
      <c r="A9" s="391" t="s">
        <v>1134</v>
      </c>
      <c r="B9" s="392"/>
      <c r="C9" s="392"/>
      <c r="D9" s="392"/>
      <c r="E9" s="392"/>
      <c r="F9" s="392"/>
    </row>
    <row r="10" spans="1:6" s="193" customFormat="1" ht="12" customHeight="1" x14ac:dyDescent="0.25"/>
    <row r="11" spans="1:6" s="193" customFormat="1" x14ac:dyDescent="0.25">
      <c r="A11" s="393" t="s">
        <v>112</v>
      </c>
      <c r="B11" s="393"/>
      <c r="C11" s="393"/>
      <c r="D11" s="393"/>
      <c r="E11" s="393"/>
      <c r="F11" s="393"/>
    </row>
    <row r="12" spans="1:6" s="7" customFormat="1" ht="12.75" customHeight="1" x14ac:dyDescent="0.2">
      <c r="A12" s="395" t="s">
        <v>47</v>
      </c>
      <c r="B12" s="395"/>
      <c r="C12" s="395"/>
      <c r="D12" s="395"/>
      <c r="E12" s="395"/>
      <c r="F12" s="395"/>
    </row>
    <row r="13" spans="1:6" s="193" customFormat="1" ht="9" customHeight="1" x14ac:dyDescent="0.25">
      <c r="A13" s="199"/>
      <c r="B13" s="199"/>
      <c r="C13" s="199"/>
      <c r="D13" s="199"/>
      <c r="E13" s="199"/>
      <c r="F13" s="199"/>
    </row>
    <row r="14" spans="1:6" s="193" customFormat="1" x14ac:dyDescent="0.25">
      <c r="A14" s="394" t="s">
        <v>113</v>
      </c>
      <c r="B14" s="394"/>
      <c r="C14" s="394"/>
      <c r="D14" s="394"/>
      <c r="E14" s="394"/>
      <c r="F14" s="394"/>
    </row>
    <row r="15" spans="1:6" s="7" customFormat="1" ht="12.75" customHeight="1" x14ac:dyDescent="0.2">
      <c r="A15" s="395" t="s">
        <v>1140</v>
      </c>
      <c r="B15" s="395"/>
      <c r="C15" s="395"/>
      <c r="D15" s="395"/>
      <c r="E15" s="395"/>
      <c r="F15" s="395"/>
    </row>
    <row r="16" spans="1:6" s="193" customFormat="1" ht="13.5" customHeight="1" x14ac:dyDescent="0.25">
      <c r="E16" s="384" t="s">
        <v>1144</v>
      </c>
      <c r="F16" s="384"/>
    </row>
    <row r="17" spans="1:8" s="193" customFormat="1" ht="26.25" customHeight="1" x14ac:dyDescent="0.25">
      <c r="E17" s="383" t="s">
        <v>1138</v>
      </c>
      <c r="F17" s="383"/>
    </row>
    <row r="18" spans="1:8" s="193" customFormat="1" ht="13.5" customHeight="1" x14ac:dyDescent="0.25">
      <c r="F18" s="189" t="s">
        <v>1139</v>
      </c>
    </row>
    <row r="19" spans="1:8" ht="29.25" customHeight="1" x14ac:dyDescent="0.25">
      <c r="A19" s="257" t="s">
        <v>0</v>
      </c>
      <c r="B19" s="402" t="s">
        <v>2</v>
      </c>
      <c r="C19" s="402"/>
      <c r="D19" s="257" t="s">
        <v>759</v>
      </c>
      <c r="E19" s="259" t="s">
        <v>1142</v>
      </c>
      <c r="F19" s="259" t="s">
        <v>1143</v>
      </c>
      <c r="G19" s="260" t="s">
        <v>1142</v>
      </c>
      <c r="H19" s="237" t="s">
        <v>1143</v>
      </c>
    </row>
    <row r="20" spans="1:8" s="9" customFormat="1" ht="14.25" customHeight="1" x14ac:dyDescent="0.2">
      <c r="A20" s="208">
        <v>1</v>
      </c>
      <c r="B20" s="401">
        <v>2</v>
      </c>
      <c r="C20" s="401"/>
      <c r="D20" s="208">
        <v>3</v>
      </c>
      <c r="E20" s="208">
        <v>4</v>
      </c>
      <c r="F20" s="208">
        <v>5</v>
      </c>
      <c r="G20" s="261">
        <v>6</v>
      </c>
      <c r="H20" s="208">
        <v>7</v>
      </c>
    </row>
    <row r="21" spans="1:8" s="9" customFormat="1" ht="17.25" customHeight="1" x14ac:dyDescent="0.2">
      <c r="A21" s="385" t="s">
        <v>427</v>
      </c>
      <c r="B21" s="385"/>
      <c r="C21" s="385"/>
      <c r="D21" s="385"/>
      <c r="E21" s="385"/>
      <c r="F21" s="385"/>
    </row>
    <row r="22" spans="1:8" s="9" customFormat="1" ht="30" customHeight="1" x14ac:dyDescent="0.2">
      <c r="A22" s="200" t="s">
        <v>3</v>
      </c>
      <c r="B22" s="400" t="s">
        <v>751</v>
      </c>
      <c r="C22" s="400"/>
      <c r="D22" s="201" t="s">
        <v>115</v>
      </c>
      <c r="E22" s="241">
        <f>SUM(E23:E35)</f>
        <v>855657.34000000008</v>
      </c>
      <c r="F22" s="241">
        <f>SUM(F23:F35)</f>
        <v>704724.1100000001</v>
      </c>
      <c r="G22" s="223">
        <f>SUM(G23:G35)</f>
        <v>-740351</v>
      </c>
      <c r="H22" s="222">
        <f>SUM(H23:H35)</f>
        <v>-236233</v>
      </c>
    </row>
    <row r="23" spans="1:8" s="9" customFormat="1" ht="107.25" customHeight="1" x14ac:dyDescent="0.2">
      <c r="A23" s="197" t="s">
        <v>4</v>
      </c>
      <c r="B23" s="403" t="s">
        <v>243</v>
      </c>
      <c r="C23" s="403"/>
      <c r="D23" s="194">
        <v>32</v>
      </c>
      <c r="E23" s="239">
        <f>'32.1'!G10</f>
        <v>0</v>
      </c>
      <c r="F23" s="239">
        <f>'32.1'!G40</f>
        <v>0</v>
      </c>
      <c r="G23" s="225">
        <f>'32.1'!H40</f>
        <v>0</v>
      </c>
      <c r="H23" s="224">
        <f>'32.1'!J10</f>
        <v>0</v>
      </c>
    </row>
    <row r="24" spans="1:8" s="9" customFormat="1" ht="91.5" hidden="1" customHeight="1" x14ac:dyDescent="0.2">
      <c r="A24" s="197" t="s">
        <v>5</v>
      </c>
      <c r="B24" s="403" t="s">
        <v>752</v>
      </c>
      <c r="C24" s="403"/>
      <c r="D24" s="194"/>
      <c r="E24" s="239">
        <v>0</v>
      </c>
      <c r="F24" s="239">
        <v>0</v>
      </c>
      <c r="G24" s="225">
        <v>0</v>
      </c>
      <c r="H24" s="224">
        <v>0</v>
      </c>
    </row>
    <row r="25" spans="1:8" s="9" customFormat="1" ht="15.75" customHeight="1" x14ac:dyDescent="0.2">
      <c r="A25" s="197" t="s">
        <v>6</v>
      </c>
      <c r="B25" s="403" t="s">
        <v>245</v>
      </c>
      <c r="C25" s="403"/>
      <c r="D25" s="194">
        <v>34</v>
      </c>
      <c r="E25" s="239">
        <f>'34.1'!C23</f>
        <v>1091890.3400000001</v>
      </c>
      <c r="F25" s="239">
        <f>'34.1'!D23</f>
        <v>1445075.11</v>
      </c>
      <c r="G25" s="225">
        <f>'34.1'!E23</f>
        <v>0</v>
      </c>
      <c r="H25" s="224">
        <f>'34.1'!F23</f>
        <v>0</v>
      </c>
    </row>
    <row r="26" spans="1:8" s="9" customFormat="1" ht="45.75" hidden="1" customHeight="1" x14ac:dyDescent="0.2">
      <c r="A26" s="197" t="s">
        <v>16</v>
      </c>
      <c r="B26" s="403" t="s">
        <v>750</v>
      </c>
      <c r="C26" s="403"/>
      <c r="D26" s="194"/>
      <c r="E26" s="239">
        <v>0</v>
      </c>
      <c r="F26" s="239">
        <v>0</v>
      </c>
      <c r="G26" s="225">
        <v>0</v>
      </c>
      <c r="H26" s="224">
        <v>0</v>
      </c>
    </row>
    <row r="27" spans="1:8" s="9" customFormat="1" ht="93" hidden="1" customHeight="1" x14ac:dyDescent="0.2">
      <c r="A27" s="197" t="s">
        <v>7</v>
      </c>
      <c r="B27" s="403" t="s">
        <v>247</v>
      </c>
      <c r="C27" s="403"/>
      <c r="D27" s="194"/>
      <c r="E27" s="239">
        <v>0</v>
      </c>
      <c r="F27" s="239">
        <v>0</v>
      </c>
      <c r="G27" s="225">
        <v>0</v>
      </c>
      <c r="H27" s="224">
        <v>0</v>
      </c>
    </row>
    <row r="28" spans="1:8" s="9" customFormat="1" ht="75" hidden="1" customHeight="1" x14ac:dyDescent="0.2">
      <c r="A28" s="197" t="s">
        <v>8</v>
      </c>
      <c r="B28" s="403" t="s">
        <v>248</v>
      </c>
      <c r="C28" s="403"/>
      <c r="D28" s="194"/>
      <c r="E28" s="239">
        <v>0</v>
      </c>
      <c r="F28" s="239">
        <v>0</v>
      </c>
      <c r="G28" s="225">
        <v>0</v>
      </c>
      <c r="H28" s="224">
        <v>0</v>
      </c>
    </row>
    <row r="29" spans="1:8" s="9" customFormat="1" ht="75" hidden="1" customHeight="1" x14ac:dyDescent="0.2">
      <c r="A29" s="197" t="s">
        <v>9</v>
      </c>
      <c r="B29" s="403" t="s">
        <v>249</v>
      </c>
      <c r="C29" s="403"/>
      <c r="D29" s="194"/>
      <c r="E29" s="239">
        <v>0</v>
      </c>
      <c r="F29" s="239">
        <v>0</v>
      </c>
      <c r="G29" s="225">
        <v>0</v>
      </c>
      <c r="H29" s="224">
        <v>0</v>
      </c>
    </row>
    <row r="30" spans="1:8" s="9" customFormat="1" ht="124.5" hidden="1" customHeight="1" x14ac:dyDescent="0.2">
      <c r="A30" s="197" t="s">
        <v>10</v>
      </c>
      <c r="B30" s="403" t="s">
        <v>250</v>
      </c>
      <c r="C30" s="403"/>
      <c r="D30" s="194"/>
      <c r="E30" s="239">
        <v>0</v>
      </c>
      <c r="F30" s="239">
        <v>0</v>
      </c>
      <c r="G30" s="225">
        <v>0</v>
      </c>
      <c r="H30" s="224">
        <v>0</v>
      </c>
    </row>
    <row r="31" spans="1:8" s="9" customFormat="1" ht="93.75" customHeight="1" x14ac:dyDescent="0.2">
      <c r="A31" s="197" t="s">
        <v>11</v>
      </c>
      <c r="B31" s="403" t="s">
        <v>251</v>
      </c>
      <c r="C31" s="403"/>
      <c r="D31" s="194" t="s">
        <v>115</v>
      </c>
      <c r="E31" s="239">
        <v>-236233</v>
      </c>
      <c r="F31" s="239">
        <v>-740351</v>
      </c>
      <c r="G31" s="225">
        <v>-740351</v>
      </c>
      <c r="H31" s="224">
        <v>-236233</v>
      </c>
    </row>
    <row r="32" spans="1:8" s="9" customFormat="1" ht="108" hidden="1" customHeight="1" x14ac:dyDescent="0.2">
      <c r="A32" s="197" t="s">
        <v>12</v>
      </c>
      <c r="B32" s="403" t="s">
        <v>252</v>
      </c>
      <c r="C32" s="403"/>
      <c r="D32" s="194"/>
      <c r="E32" s="239">
        <v>0</v>
      </c>
      <c r="F32" s="239">
        <v>0</v>
      </c>
      <c r="G32" s="225">
        <v>0</v>
      </c>
      <c r="H32" s="224">
        <v>0</v>
      </c>
    </row>
    <row r="33" spans="1:8" s="9" customFormat="1" ht="64.5" hidden="1" customHeight="1" x14ac:dyDescent="0.2">
      <c r="A33" s="197" t="s">
        <v>13</v>
      </c>
      <c r="B33" s="403" t="s">
        <v>753</v>
      </c>
      <c r="C33" s="403"/>
      <c r="D33" s="194"/>
      <c r="E33" s="239">
        <v>0</v>
      </c>
      <c r="F33" s="239">
        <v>0</v>
      </c>
      <c r="G33" s="225">
        <v>0</v>
      </c>
      <c r="H33" s="224">
        <v>0</v>
      </c>
    </row>
    <row r="34" spans="1:8" s="9" customFormat="1" ht="45" hidden="1" customHeight="1" x14ac:dyDescent="0.2">
      <c r="A34" s="197" t="s">
        <v>14</v>
      </c>
      <c r="B34" s="403" t="s">
        <v>254</v>
      </c>
      <c r="C34" s="403"/>
      <c r="D34" s="194"/>
      <c r="E34" s="239">
        <v>0</v>
      </c>
      <c r="F34" s="239">
        <v>0</v>
      </c>
      <c r="G34" s="225">
        <v>0</v>
      </c>
      <c r="H34" s="224">
        <v>0</v>
      </c>
    </row>
    <row r="35" spans="1:8" s="9" customFormat="1" ht="45" hidden="1" customHeight="1" x14ac:dyDescent="0.2">
      <c r="A35" s="197" t="s">
        <v>15</v>
      </c>
      <c r="B35" s="403" t="s">
        <v>255</v>
      </c>
      <c r="C35" s="403"/>
      <c r="D35" s="194"/>
      <c r="E35" s="239">
        <v>0</v>
      </c>
      <c r="F35" s="239">
        <v>0</v>
      </c>
      <c r="G35" s="225">
        <v>0</v>
      </c>
      <c r="H35" s="224">
        <v>0</v>
      </c>
    </row>
    <row r="36" spans="1:8" s="9" customFormat="1" ht="30" customHeight="1" x14ac:dyDescent="0.2">
      <c r="A36" s="197" t="s">
        <v>64</v>
      </c>
      <c r="B36" s="403" t="s">
        <v>256</v>
      </c>
      <c r="C36" s="403"/>
      <c r="D36" s="194">
        <v>40</v>
      </c>
      <c r="E36" s="239">
        <f>'40.1'!C69</f>
        <v>1572742.86</v>
      </c>
      <c r="F36" s="239">
        <f>'40.1'!D69</f>
        <v>2165891.31</v>
      </c>
      <c r="G36" s="225">
        <f>'40.1'!E69</f>
        <v>0</v>
      </c>
      <c r="H36" s="224">
        <f>'40.1'!F69</f>
        <v>0</v>
      </c>
    </row>
    <row r="37" spans="1:8" s="9" customFormat="1" ht="15.75" customHeight="1" x14ac:dyDescent="0.2">
      <c r="A37" s="197" t="s">
        <v>66</v>
      </c>
      <c r="B37" s="403" t="s">
        <v>257</v>
      </c>
      <c r="C37" s="403"/>
      <c r="D37" s="194">
        <v>41</v>
      </c>
      <c r="E37" s="239">
        <f>-'41.1'!C15</f>
        <v>-1929976.8800000001</v>
      </c>
      <c r="F37" s="239">
        <f>-'41.1'!D15</f>
        <v>-1203056.55</v>
      </c>
      <c r="G37" s="225">
        <f>-'41.1'!E15</f>
        <v>1505</v>
      </c>
      <c r="H37" s="224">
        <f>-'41.1'!F15</f>
        <v>0</v>
      </c>
    </row>
    <row r="38" spans="1:8" s="9" customFormat="1" ht="15.75" customHeight="1" x14ac:dyDescent="0.2">
      <c r="A38" s="197" t="s">
        <v>71</v>
      </c>
      <c r="B38" s="403" t="s">
        <v>258</v>
      </c>
      <c r="C38" s="403"/>
      <c r="D38" s="194">
        <v>42</v>
      </c>
      <c r="E38" s="239">
        <f>-'42.1'!C23</f>
        <v>-228625</v>
      </c>
      <c r="F38" s="239">
        <f>-'42.1'!D23</f>
        <v>-267925</v>
      </c>
      <c r="G38" s="225">
        <f>-'42.1'!E23</f>
        <v>0</v>
      </c>
      <c r="H38" s="224">
        <f>-'42.1'!F23</f>
        <v>0</v>
      </c>
    </row>
    <row r="39" spans="1:8" s="9" customFormat="1" ht="15.75" customHeight="1" x14ac:dyDescent="0.2">
      <c r="A39" s="197" t="s">
        <v>72</v>
      </c>
      <c r="B39" s="403" t="s">
        <v>259</v>
      </c>
      <c r="C39" s="403"/>
      <c r="D39" s="194">
        <v>43</v>
      </c>
      <c r="E39" s="239">
        <f>-'43.1'!C15</f>
        <v>-18853.7</v>
      </c>
      <c r="F39" s="239">
        <f>-'43.1'!D15</f>
        <v>-19500.73</v>
      </c>
      <c r="G39" s="225">
        <f>-'43.1'!E15</f>
        <v>0</v>
      </c>
      <c r="H39" s="224">
        <f>-'43.1'!F15</f>
        <v>0</v>
      </c>
    </row>
    <row r="40" spans="1:8" s="9" customFormat="1" ht="103.5" hidden="1" customHeight="1" x14ac:dyDescent="0.2">
      <c r="A40" s="197" t="s">
        <v>73</v>
      </c>
      <c r="B40" s="403" t="s">
        <v>754</v>
      </c>
      <c r="C40" s="403"/>
      <c r="D40" s="194"/>
      <c r="E40" s="239">
        <v>0</v>
      </c>
      <c r="F40" s="239">
        <v>0</v>
      </c>
      <c r="G40" s="225">
        <v>0</v>
      </c>
      <c r="H40" s="224">
        <v>0</v>
      </c>
    </row>
    <row r="41" spans="1:8" s="9" customFormat="1" ht="77.25" hidden="1" customHeight="1" x14ac:dyDescent="0.2">
      <c r="A41" s="197" t="s">
        <v>74</v>
      </c>
      <c r="B41" s="403" t="s">
        <v>755</v>
      </c>
      <c r="C41" s="403"/>
      <c r="D41" s="209"/>
      <c r="E41" s="239">
        <v>0</v>
      </c>
      <c r="F41" s="239">
        <v>0</v>
      </c>
      <c r="G41" s="225">
        <v>0</v>
      </c>
      <c r="H41" s="224">
        <v>0</v>
      </c>
    </row>
    <row r="42" spans="1:8" s="9" customFormat="1" ht="15.75" customHeight="1" x14ac:dyDescent="0.2">
      <c r="A42" s="197" t="s">
        <v>76</v>
      </c>
      <c r="B42" s="403" t="s">
        <v>260</v>
      </c>
      <c r="C42" s="403"/>
      <c r="D42" s="194">
        <v>45</v>
      </c>
      <c r="E42" s="239">
        <f>-'45.1'!C26</f>
        <v>-1836446.6300000004</v>
      </c>
      <c r="F42" s="239">
        <f>-'45.1'!D26</f>
        <v>-2282349.2399999998</v>
      </c>
      <c r="G42" s="225">
        <f>-'45.1'!E26</f>
        <v>2822</v>
      </c>
      <c r="H42" s="224">
        <f>-'45.1'!F26</f>
        <v>0</v>
      </c>
    </row>
    <row r="43" spans="1:8" s="9" customFormat="1" ht="81" hidden="1" customHeight="1" x14ac:dyDescent="0.2">
      <c r="A43" s="197" t="s">
        <v>77</v>
      </c>
      <c r="B43" s="403" t="s">
        <v>261</v>
      </c>
      <c r="C43" s="403"/>
      <c r="D43" s="194"/>
      <c r="E43" s="239">
        <v>0</v>
      </c>
      <c r="F43" s="239">
        <v>0</v>
      </c>
      <c r="G43" s="225">
        <v>0</v>
      </c>
      <c r="H43" s="224">
        <v>0</v>
      </c>
    </row>
    <row r="44" spans="1:8" s="9" customFormat="1" ht="15.75" customHeight="1" x14ac:dyDescent="0.2">
      <c r="A44" s="197" t="s">
        <v>82</v>
      </c>
      <c r="B44" s="403" t="s">
        <v>262</v>
      </c>
      <c r="C44" s="403"/>
      <c r="D44" s="194">
        <v>46</v>
      </c>
      <c r="E44" s="239">
        <f>'46.1'!C15</f>
        <v>108980</v>
      </c>
      <c r="F44" s="239">
        <f>'46.1'!D15</f>
        <v>51058.49</v>
      </c>
      <c r="G44" s="225">
        <f>'46.1'!E15</f>
        <v>0</v>
      </c>
      <c r="H44" s="224">
        <f>'46.1'!F15</f>
        <v>0</v>
      </c>
    </row>
    <row r="45" spans="1:8" s="9" customFormat="1" ht="15.75" customHeight="1" x14ac:dyDescent="0.2">
      <c r="A45" s="197" t="s">
        <v>83</v>
      </c>
      <c r="B45" s="403" t="s">
        <v>263</v>
      </c>
      <c r="C45" s="403"/>
      <c r="D45" s="194">
        <v>46</v>
      </c>
      <c r="E45" s="239">
        <f>-'46.2'!C12</f>
        <v>-3794</v>
      </c>
      <c r="F45" s="239">
        <f>-'46.2'!D12</f>
        <v>-80793.45</v>
      </c>
      <c r="G45" s="225">
        <f>-'46.2'!E12</f>
        <v>0</v>
      </c>
      <c r="H45" s="224">
        <f>-'46.2'!F12</f>
        <v>0</v>
      </c>
    </row>
    <row r="46" spans="1:8" s="9" customFormat="1" ht="28.5" customHeight="1" x14ac:dyDescent="0.2">
      <c r="A46" s="205" t="s">
        <v>84</v>
      </c>
      <c r="B46" s="404" t="s">
        <v>428</v>
      </c>
      <c r="C46" s="404"/>
      <c r="D46" s="201" t="s">
        <v>115</v>
      </c>
      <c r="E46" s="248">
        <f>E22+SUM(E36:E45)</f>
        <v>-1480316.0100000005</v>
      </c>
      <c r="F46" s="248">
        <f>SUM(F36:F45)+F22</f>
        <v>-931951.05999999959</v>
      </c>
      <c r="G46" s="204">
        <f>SUM(G36:G45)+G22</f>
        <v>-736024</v>
      </c>
      <c r="H46" s="203">
        <f>H22+SUM(H36:H45)</f>
        <v>-236233</v>
      </c>
    </row>
    <row r="47" spans="1:8" s="9" customFormat="1" ht="30" customHeight="1" x14ac:dyDescent="0.2">
      <c r="A47" s="197" t="s">
        <v>86</v>
      </c>
      <c r="B47" s="403" t="s">
        <v>429</v>
      </c>
      <c r="C47" s="403"/>
      <c r="D47" s="194">
        <v>48</v>
      </c>
      <c r="E47" s="239">
        <f>E48+E49</f>
        <v>5983.23</v>
      </c>
      <c r="F47" s="239">
        <f>F48+F49</f>
        <v>160579.25</v>
      </c>
      <c r="G47" s="225">
        <f>G48+G49</f>
        <v>0</v>
      </c>
      <c r="H47" s="224">
        <f>H48+H49</f>
        <v>0</v>
      </c>
    </row>
    <row r="48" spans="1:8" s="9" customFormat="1" ht="30" customHeight="1" x14ac:dyDescent="0.2">
      <c r="A48" s="197" t="s">
        <v>79</v>
      </c>
      <c r="B48" s="403" t="s">
        <v>430</v>
      </c>
      <c r="C48" s="403"/>
      <c r="D48" s="194">
        <v>48</v>
      </c>
      <c r="E48" s="239">
        <v>0</v>
      </c>
      <c r="F48" s="239">
        <v>0</v>
      </c>
      <c r="G48" s="225">
        <v>0</v>
      </c>
      <c r="H48" s="224">
        <v>0</v>
      </c>
    </row>
    <row r="49" spans="1:8" s="9" customFormat="1" ht="30" customHeight="1" x14ac:dyDescent="0.2">
      <c r="A49" s="197" t="s">
        <v>80</v>
      </c>
      <c r="B49" s="403" t="s">
        <v>431</v>
      </c>
      <c r="C49" s="403"/>
      <c r="D49" s="194">
        <v>48</v>
      </c>
      <c r="E49" s="239">
        <f>-'48.1'!C12</f>
        <v>5983.23</v>
      </c>
      <c r="F49" s="239">
        <f>-'48.1'!D12</f>
        <v>160579.25</v>
      </c>
      <c r="G49" s="225">
        <f>-'48.1'!E12</f>
        <v>0</v>
      </c>
      <c r="H49" s="224">
        <f>-'48.1'!F12</f>
        <v>0</v>
      </c>
    </row>
    <row r="50" spans="1:8" s="9" customFormat="1" ht="114" hidden="1" customHeight="1" x14ac:dyDescent="0.2">
      <c r="A50" s="197" t="s">
        <v>17</v>
      </c>
      <c r="B50" s="403" t="s">
        <v>756</v>
      </c>
      <c r="C50" s="403"/>
      <c r="D50" s="194"/>
      <c r="E50" s="239">
        <v>0</v>
      </c>
      <c r="F50" s="239">
        <v>0</v>
      </c>
      <c r="G50" s="225">
        <v>0</v>
      </c>
      <c r="H50" s="224">
        <v>0</v>
      </c>
    </row>
    <row r="51" spans="1:8" s="9" customFormat="1" ht="32.25" customHeight="1" x14ac:dyDescent="0.2">
      <c r="A51" s="205" t="s">
        <v>18</v>
      </c>
      <c r="B51" s="404" t="s">
        <v>432</v>
      </c>
      <c r="C51" s="404"/>
      <c r="D51" s="202" t="s">
        <v>115</v>
      </c>
      <c r="E51" s="248">
        <f>E46+E47</f>
        <v>-1474332.7800000005</v>
      </c>
      <c r="F51" s="248">
        <f>F46+F47</f>
        <v>-771371.80999999959</v>
      </c>
      <c r="G51" s="204">
        <f>G46+G47</f>
        <v>-736024</v>
      </c>
      <c r="H51" s="203">
        <f>H46+H47</f>
        <v>-236233</v>
      </c>
    </row>
    <row r="52" spans="1:8" s="9" customFormat="1" ht="17.25" customHeight="1" x14ac:dyDescent="0.2">
      <c r="A52" s="385" t="s">
        <v>433</v>
      </c>
      <c r="B52" s="385"/>
      <c r="C52" s="385"/>
      <c r="D52" s="385"/>
      <c r="E52" s="385"/>
      <c r="F52" s="385"/>
    </row>
    <row r="53" spans="1:8" s="9" customFormat="1" ht="59.25" hidden="1" customHeight="1" x14ac:dyDescent="0.2">
      <c r="A53" s="197" t="s">
        <v>19</v>
      </c>
      <c r="B53" s="403" t="s">
        <v>757</v>
      </c>
      <c r="C53" s="403"/>
      <c r="D53" s="194"/>
      <c r="E53" s="245">
        <v>0</v>
      </c>
      <c r="F53" s="245">
        <v>0</v>
      </c>
      <c r="G53" s="192">
        <v>0</v>
      </c>
      <c r="H53" s="191">
        <v>0</v>
      </c>
    </row>
    <row r="54" spans="1:8" s="9" customFormat="1" ht="45" hidden="1" customHeight="1" x14ac:dyDescent="0.2">
      <c r="A54" s="197" t="s">
        <v>20</v>
      </c>
      <c r="B54" s="403" t="s">
        <v>434</v>
      </c>
      <c r="C54" s="403"/>
      <c r="D54" s="194"/>
      <c r="E54" s="245">
        <v>0</v>
      </c>
      <c r="F54" s="245">
        <v>0</v>
      </c>
      <c r="G54" s="192">
        <v>0</v>
      </c>
      <c r="H54" s="191">
        <v>0</v>
      </c>
    </row>
    <row r="55" spans="1:8" s="9" customFormat="1" ht="45" hidden="1" customHeight="1" x14ac:dyDescent="0.2">
      <c r="A55" s="197" t="s">
        <v>27</v>
      </c>
      <c r="B55" s="403" t="s">
        <v>435</v>
      </c>
      <c r="C55" s="403"/>
      <c r="D55" s="194"/>
      <c r="E55" s="245">
        <v>0</v>
      </c>
      <c r="F55" s="245">
        <v>0</v>
      </c>
      <c r="G55" s="192">
        <v>0</v>
      </c>
      <c r="H55" s="191">
        <v>0</v>
      </c>
    </row>
    <row r="56" spans="1:8" s="9" customFormat="1" ht="45" hidden="1" customHeight="1" x14ac:dyDescent="0.2">
      <c r="A56" s="197" t="s">
        <v>31</v>
      </c>
      <c r="B56" s="403" t="s">
        <v>436</v>
      </c>
      <c r="C56" s="403"/>
      <c r="D56" s="194">
        <v>19</v>
      </c>
      <c r="E56" s="245">
        <v>0</v>
      </c>
      <c r="F56" s="245">
        <v>0</v>
      </c>
      <c r="G56" s="192">
        <v>0</v>
      </c>
      <c r="H56" s="191">
        <v>0</v>
      </c>
    </row>
    <row r="57" spans="1:8" s="9" customFormat="1" ht="45" hidden="1" customHeight="1" x14ac:dyDescent="0.2">
      <c r="A57" s="197" t="s">
        <v>32</v>
      </c>
      <c r="B57" s="403" t="s">
        <v>437</v>
      </c>
      <c r="C57" s="403"/>
      <c r="D57" s="194">
        <v>48</v>
      </c>
      <c r="E57" s="245">
        <v>0</v>
      </c>
      <c r="F57" s="245">
        <v>0</v>
      </c>
      <c r="G57" s="192">
        <v>0</v>
      </c>
      <c r="H57" s="191">
        <v>0</v>
      </c>
    </row>
    <row r="58" spans="1:8" s="9" customFormat="1" ht="59.25" hidden="1" customHeight="1" x14ac:dyDescent="0.2">
      <c r="A58" s="197" t="s">
        <v>33</v>
      </c>
      <c r="B58" s="403" t="s">
        <v>438</v>
      </c>
      <c r="C58" s="403"/>
      <c r="D58" s="194"/>
      <c r="E58" s="245">
        <v>0</v>
      </c>
      <c r="F58" s="245">
        <v>0</v>
      </c>
      <c r="G58" s="192">
        <v>0</v>
      </c>
      <c r="H58" s="191">
        <v>0</v>
      </c>
    </row>
    <row r="59" spans="1:8" s="9" customFormat="1" ht="60" hidden="1" customHeight="1" x14ac:dyDescent="0.2">
      <c r="A59" s="197" t="s">
        <v>34</v>
      </c>
      <c r="B59" s="403" t="s">
        <v>439</v>
      </c>
      <c r="C59" s="403"/>
      <c r="D59" s="194"/>
      <c r="E59" s="245">
        <v>0</v>
      </c>
      <c r="F59" s="245">
        <v>0</v>
      </c>
      <c r="G59" s="192">
        <v>0</v>
      </c>
      <c r="H59" s="191">
        <v>0</v>
      </c>
    </row>
    <row r="60" spans="1:8" s="9" customFormat="1" ht="75" hidden="1" customHeight="1" x14ac:dyDescent="0.2">
      <c r="A60" s="197" t="s">
        <v>35</v>
      </c>
      <c r="B60" s="403" t="s">
        <v>440</v>
      </c>
      <c r="C60" s="403"/>
      <c r="D60" s="194"/>
      <c r="E60" s="245">
        <v>0</v>
      </c>
      <c r="F60" s="245">
        <v>0</v>
      </c>
      <c r="G60" s="192">
        <v>0</v>
      </c>
      <c r="H60" s="191">
        <v>0</v>
      </c>
    </row>
    <row r="61" spans="1:8" s="9" customFormat="1" ht="75" hidden="1" customHeight="1" x14ac:dyDescent="0.2">
      <c r="A61" s="197" t="s">
        <v>36</v>
      </c>
      <c r="B61" s="403" t="s">
        <v>441</v>
      </c>
      <c r="C61" s="403"/>
      <c r="D61" s="194"/>
      <c r="E61" s="245">
        <v>0</v>
      </c>
      <c r="F61" s="245">
        <v>0</v>
      </c>
      <c r="G61" s="192">
        <v>0</v>
      </c>
      <c r="H61" s="191">
        <v>0</v>
      </c>
    </row>
    <row r="62" spans="1:8" s="9" customFormat="1" ht="60" hidden="1" customHeight="1" x14ac:dyDescent="0.2">
      <c r="A62" s="197" t="s">
        <v>37</v>
      </c>
      <c r="B62" s="403" t="s">
        <v>442</v>
      </c>
      <c r="C62" s="403"/>
      <c r="D62" s="194"/>
      <c r="E62" s="245">
        <v>0</v>
      </c>
      <c r="F62" s="245">
        <v>0</v>
      </c>
      <c r="G62" s="192">
        <v>0</v>
      </c>
      <c r="H62" s="191">
        <v>0</v>
      </c>
    </row>
    <row r="63" spans="1:8" s="9" customFormat="1" ht="75" hidden="1" customHeight="1" x14ac:dyDescent="0.2">
      <c r="A63" s="197" t="s">
        <v>38</v>
      </c>
      <c r="B63" s="403" t="s">
        <v>443</v>
      </c>
      <c r="C63" s="403"/>
      <c r="D63" s="194"/>
      <c r="E63" s="245">
        <v>0</v>
      </c>
      <c r="F63" s="245">
        <v>0</v>
      </c>
      <c r="G63" s="192">
        <v>0</v>
      </c>
      <c r="H63" s="191">
        <v>0</v>
      </c>
    </row>
    <row r="64" spans="1:8" s="9" customFormat="1" ht="75" hidden="1" customHeight="1" x14ac:dyDescent="0.2">
      <c r="A64" s="197" t="s">
        <v>39</v>
      </c>
      <c r="B64" s="403" t="s">
        <v>444</v>
      </c>
      <c r="C64" s="403"/>
      <c r="D64" s="194"/>
      <c r="E64" s="245">
        <v>0</v>
      </c>
      <c r="F64" s="245">
        <v>0</v>
      </c>
      <c r="G64" s="192">
        <v>0</v>
      </c>
      <c r="H64" s="191">
        <v>0</v>
      </c>
    </row>
    <row r="65" spans="1:8" s="9" customFormat="1" ht="75" hidden="1" customHeight="1" x14ac:dyDescent="0.2">
      <c r="A65" s="197" t="s">
        <v>93</v>
      </c>
      <c r="B65" s="403" t="s">
        <v>445</v>
      </c>
      <c r="C65" s="403"/>
      <c r="D65" s="194"/>
      <c r="E65" s="245">
        <v>0</v>
      </c>
      <c r="F65" s="245">
        <v>0</v>
      </c>
      <c r="G65" s="192">
        <v>0</v>
      </c>
      <c r="H65" s="191">
        <v>0</v>
      </c>
    </row>
    <row r="66" spans="1:8" s="9" customFormat="1" ht="88.5" hidden="1" customHeight="1" x14ac:dyDescent="0.2">
      <c r="A66" s="197" t="s">
        <v>95</v>
      </c>
      <c r="B66" s="403" t="s">
        <v>446</v>
      </c>
      <c r="C66" s="403"/>
      <c r="D66" s="194"/>
      <c r="E66" s="245">
        <v>0</v>
      </c>
      <c r="F66" s="245">
        <v>0</v>
      </c>
      <c r="G66" s="192">
        <v>0</v>
      </c>
      <c r="H66" s="191">
        <v>0</v>
      </c>
    </row>
    <row r="67" spans="1:8" s="9" customFormat="1" ht="88.5" hidden="1" customHeight="1" x14ac:dyDescent="0.2">
      <c r="A67" s="197" t="s">
        <v>96</v>
      </c>
      <c r="B67" s="403" t="s">
        <v>447</v>
      </c>
      <c r="C67" s="403"/>
      <c r="D67" s="194"/>
      <c r="E67" s="245">
        <v>0</v>
      </c>
      <c r="F67" s="245">
        <v>0</v>
      </c>
      <c r="G67" s="192">
        <v>0</v>
      </c>
      <c r="H67" s="191">
        <v>0</v>
      </c>
    </row>
    <row r="68" spans="1:8" s="9" customFormat="1" ht="75" hidden="1" customHeight="1" x14ac:dyDescent="0.2">
      <c r="A68" s="197" t="s">
        <v>98</v>
      </c>
      <c r="B68" s="403" t="s">
        <v>448</v>
      </c>
      <c r="C68" s="403"/>
      <c r="D68" s="194"/>
      <c r="E68" s="245">
        <v>0</v>
      </c>
      <c r="F68" s="245">
        <v>0</v>
      </c>
      <c r="G68" s="192">
        <v>0</v>
      </c>
      <c r="H68" s="191">
        <v>0</v>
      </c>
    </row>
    <row r="69" spans="1:8" s="9" customFormat="1" ht="103.5" hidden="1" customHeight="1" x14ac:dyDescent="0.2">
      <c r="A69" s="197" t="s">
        <v>99</v>
      </c>
      <c r="B69" s="403" t="s">
        <v>449</v>
      </c>
      <c r="C69" s="403"/>
      <c r="D69" s="194"/>
      <c r="E69" s="245">
        <v>0</v>
      </c>
      <c r="F69" s="245">
        <v>0</v>
      </c>
      <c r="G69" s="192">
        <v>0</v>
      </c>
      <c r="H69" s="191">
        <v>0</v>
      </c>
    </row>
    <row r="70" spans="1:8" s="9" customFormat="1" ht="30" hidden="1" customHeight="1" x14ac:dyDescent="0.2">
      <c r="A70" s="197" t="s">
        <v>100</v>
      </c>
      <c r="B70" s="403" t="s">
        <v>450</v>
      </c>
      <c r="C70" s="403"/>
      <c r="D70" s="194"/>
      <c r="E70" s="245">
        <v>0</v>
      </c>
      <c r="F70" s="245">
        <v>0</v>
      </c>
      <c r="G70" s="192">
        <v>0</v>
      </c>
      <c r="H70" s="191">
        <v>0</v>
      </c>
    </row>
    <row r="71" spans="1:8" s="9" customFormat="1" ht="45" hidden="1" customHeight="1" x14ac:dyDescent="0.2">
      <c r="A71" s="197" t="s">
        <v>101</v>
      </c>
      <c r="B71" s="403" t="s">
        <v>451</v>
      </c>
      <c r="C71" s="403"/>
      <c r="D71" s="194"/>
      <c r="E71" s="245">
        <v>0</v>
      </c>
      <c r="F71" s="245">
        <v>0</v>
      </c>
      <c r="G71" s="192">
        <v>0</v>
      </c>
      <c r="H71" s="191">
        <v>0</v>
      </c>
    </row>
    <row r="72" spans="1:8" s="9" customFormat="1" ht="60" hidden="1" customHeight="1" x14ac:dyDescent="0.2">
      <c r="A72" s="197" t="s">
        <v>103</v>
      </c>
      <c r="B72" s="403" t="s">
        <v>452</v>
      </c>
      <c r="C72" s="403"/>
      <c r="D72" s="194"/>
      <c r="E72" s="245">
        <v>0</v>
      </c>
      <c r="F72" s="245">
        <v>0</v>
      </c>
      <c r="G72" s="192">
        <v>0</v>
      </c>
      <c r="H72" s="191">
        <v>0</v>
      </c>
    </row>
    <row r="73" spans="1:8" s="9" customFormat="1" ht="60" hidden="1" customHeight="1" x14ac:dyDescent="0.2">
      <c r="A73" s="197" t="s">
        <v>104</v>
      </c>
      <c r="B73" s="403" t="s">
        <v>453</v>
      </c>
      <c r="C73" s="403"/>
      <c r="D73" s="194"/>
      <c r="E73" s="245">
        <v>0</v>
      </c>
      <c r="F73" s="245">
        <v>0</v>
      </c>
      <c r="G73" s="192">
        <v>0</v>
      </c>
      <c r="H73" s="191">
        <v>0</v>
      </c>
    </row>
    <row r="74" spans="1:8" s="9" customFormat="1" ht="60" hidden="1" customHeight="1" x14ac:dyDescent="0.2">
      <c r="A74" s="197" t="s">
        <v>105</v>
      </c>
      <c r="B74" s="403" t="s">
        <v>454</v>
      </c>
      <c r="C74" s="403"/>
      <c r="D74" s="194"/>
      <c r="E74" s="245">
        <v>0</v>
      </c>
      <c r="F74" s="245">
        <v>0</v>
      </c>
      <c r="G74" s="192">
        <v>0</v>
      </c>
      <c r="H74" s="191">
        <v>0</v>
      </c>
    </row>
    <row r="75" spans="1:8" s="9" customFormat="1" ht="75" hidden="1" customHeight="1" x14ac:dyDescent="0.2">
      <c r="A75" s="197" t="s">
        <v>106</v>
      </c>
      <c r="B75" s="403" t="s">
        <v>455</v>
      </c>
      <c r="C75" s="403"/>
      <c r="D75" s="194"/>
      <c r="E75" s="245">
        <v>0</v>
      </c>
      <c r="F75" s="245">
        <v>0</v>
      </c>
      <c r="G75" s="192">
        <v>0</v>
      </c>
      <c r="H75" s="191">
        <v>0</v>
      </c>
    </row>
    <row r="76" spans="1:8" s="9" customFormat="1" ht="60" hidden="1" customHeight="1" x14ac:dyDescent="0.2">
      <c r="A76" s="197" t="s">
        <v>457</v>
      </c>
      <c r="B76" s="403" t="s">
        <v>456</v>
      </c>
      <c r="C76" s="403"/>
      <c r="D76" s="194"/>
      <c r="E76" s="245">
        <v>0</v>
      </c>
      <c r="F76" s="245">
        <v>0</v>
      </c>
      <c r="G76" s="192">
        <v>0</v>
      </c>
      <c r="H76" s="191">
        <v>0</v>
      </c>
    </row>
    <row r="77" spans="1:8" s="9" customFormat="1" ht="75" hidden="1" customHeight="1" x14ac:dyDescent="0.2">
      <c r="A77" s="197" t="s">
        <v>459</v>
      </c>
      <c r="B77" s="403" t="s">
        <v>458</v>
      </c>
      <c r="C77" s="403"/>
      <c r="D77" s="194"/>
      <c r="E77" s="245">
        <v>0</v>
      </c>
      <c r="F77" s="245">
        <v>0</v>
      </c>
      <c r="G77" s="192">
        <v>0</v>
      </c>
      <c r="H77" s="191">
        <v>0</v>
      </c>
    </row>
    <row r="78" spans="1:8" s="9" customFormat="1" ht="60" hidden="1" customHeight="1" x14ac:dyDescent="0.2">
      <c r="A78" s="197" t="s">
        <v>461</v>
      </c>
      <c r="B78" s="403" t="s">
        <v>460</v>
      </c>
      <c r="C78" s="403"/>
      <c r="D78" s="194"/>
      <c r="E78" s="245">
        <v>0</v>
      </c>
      <c r="F78" s="245">
        <v>0</v>
      </c>
      <c r="G78" s="192">
        <v>0</v>
      </c>
      <c r="H78" s="191">
        <v>0</v>
      </c>
    </row>
    <row r="79" spans="1:8" s="9" customFormat="1" ht="60" hidden="1" customHeight="1" x14ac:dyDescent="0.2">
      <c r="A79" s="197" t="s">
        <v>463</v>
      </c>
      <c r="B79" s="403" t="s">
        <v>462</v>
      </c>
      <c r="C79" s="403"/>
      <c r="D79" s="194"/>
      <c r="E79" s="245">
        <v>0</v>
      </c>
      <c r="F79" s="245">
        <v>0</v>
      </c>
      <c r="G79" s="192">
        <v>0</v>
      </c>
      <c r="H79" s="191">
        <v>0</v>
      </c>
    </row>
    <row r="80" spans="1:8" s="9" customFormat="1" ht="75" hidden="1" customHeight="1" x14ac:dyDescent="0.2">
      <c r="A80" s="197" t="s">
        <v>465</v>
      </c>
      <c r="B80" s="403" t="s">
        <v>464</v>
      </c>
      <c r="C80" s="403"/>
      <c r="D80" s="194"/>
      <c r="E80" s="245">
        <v>0</v>
      </c>
      <c r="F80" s="245">
        <v>0</v>
      </c>
      <c r="G80" s="192">
        <v>0</v>
      </c>
      <c r="H80" s="191">
        <v>0</v>
      </c>
    </row>
    <row r="81" spans="1:8" s="9" customFormat="1" ht="30" hidden="1" customHeight="1" x14ac:dyDescent="0.2">
      <c r="A81" s="197" t="s">
        <v>467</v>
      </c>
      <c r="B81" s="403" t="s">
        <v>466</v>
      </c>
      <c r="C81" s="403"/>
      <c r="D81" s="194"/>
      <c r="E81" s="245">
        <v>0</v>
      </c>
      <c r="F81" s="245">
        <v>0</v>
      </c>
      <c r="G81" s="192">
        <v>0</v>
      </c>
      <c r="H81" s="191">
        <v>0</v>
      </c>
    </row>
    <row r="82" spans="1:8" s="9" customFormat="1" ht="88.5" hidden="1" customHeight="1" x14ac:dyDescent="0.2">
      <c r="A82" s="197" t="s">
        <v>469</v>
      </c>
      <c r="B82" s="403" t="s">
        <v>468</v>
      </c>
      <c r="C82" s="403"/>
      <c r="D82" s="194"/>
      <c r="E82" s="245">
        <v>0</v>
      </c>
      <c r="F82" s="245">
        <v>0</v>
      </c>
      <c r="G82" s="192">
        <v>0</v>
      </c>
      <c r="H82" s="191">
        <v>0</v>
      </c>
    </row>
    <row r="83" spans="1:8" s="9" customFormat="1" ht="30" hidden="1" customHeight="1" x14ac:dyDescent="0.2">
      <c r="A83" s="197" t="s">
        <v>471</v>
      </c>
      <c r="B83" s="403" t="s">
        <v>470</v>
      </c>
      <c r="C83" s="403"/>
      <c r="D83" s="194"/>
      <c r="E83" s="245">
        <v>0</v>
      </c>
      <c r="F83" s="245">
        <v>0</v>
      </c>
      <c r="G83" s="192">
        <v>0</v>
      </c>
      <c r="H83" s="191">
        <v>0</v>
      </c>
    </row>
    <row r="84" spans="1:8" s="9" customFormat="1" ht="30" hidden="1" customHeight="1" x14ac:dyDescent="0.2">
      <c r="A84" s="197" t="s">
        <v>473</v>
      </c>
      <c r="B84" s="403" t="s">
        <v>472</v>
      </c>
      <c r="C84" s="403"/>
      <c r="D84" s="194"/>
      <c r="E84" s="245">
        <v>0</v>
      </c>
      <c r="F84" s="245">
        <v>0</v>
      </c>
      <c r="G84" s="192">
        <v>0</v>
      </c>
      <c r="H84" s="191">
        <v>0</v>
      </c>
    </row>
    <row r="85" spans="1:8" s="9" customFormat="1" ht="45" hidden="1" customHeight="1" x14ac:dyDescent="0.2">
      <c r="A85" s="197" t="s">
        <v>475</v>
      </c>
      <c r="B85" s="403" t="s">
        <v>474</v>
      </c>
      <c r="C85" s="403"/>
      <c r="D85" s="194"/>
      <c r="E85" s="245">
        <v>0</v>
      </c>
      <c r="F85" s="245">
        <v>0</v>
      </c>
      <c r="G85" s="192">
        <v>0</v>
      </c>
      <c r="H85" s="191">
        <v>0</v>
      </c>
    </row>
    <row r="86" spans="1:8" s="9" customFormat="1" ht="30" hidden="1" customHeight="1" x14ac:dyDescent="0.2">
      <c r="A86" s="197" t="s">
        <v>476</v>
      </c>
      <c r="B86" s="403" t="s">
        <v>466</v>
      </c>
      <c r="C86" s="403"/>
      <c r="D86" s="194"/>
      <c r="E86" s="245">
        <v>0</v>
      </c>
      <c r="F86" s="245">
        <v>0</v>
      </c>
      <c r="G86" s="192">
        <v>0</v>
      </c>
      <c r="H86" s="191">
        <v>0</v>
      </c>
    </row>
    <row r="87" spans="1:8" s="9" customFormat="1" ht="60" hidden="1" customHeight="1" x14ac:dyDescent="0.2">
      <c r="A87" s="197" t="s">
        <v>478</v>
      </c>
      <c r="B87" s="403" t="s">
        <v>477</v>
      </c>
      <c r="C87" s="403"/>
      <c r="D87" s="194"/>
      <c r="E87" s="245">
        <v>0</v>
      </c>
      <c r="F87" s="245">
        <v>0</v>
      </c>
      <c r="G87" s="192">
        <v>0</v>
      </c>
      <c r="H87" s="191">
        <v>0</v>
      </c>
    </row>
    <row r="88" spans="1:8" s="9" customFormat="1" ht="30" hidden="1" customHeight="1" x14ac:dyDescent="0.2">
      <c r="A88" s="197" t="s">
        <v>479</v>
      </c>
      <c r="B88" s="403" t="s">
        <v>450</v>
      </c>
      <c r="C88" s="403"/>
      <c r="D88" s="194"/>
      <c r="E88" s="245">
        <v>0</v>
      </c>
      <c r="F88" s="245">
        <v>0</v>
      </c>
      <c r="G88" s="192">
        <v>0</v>
      </c>
      <c r="H88" s="191">
        <v>0</v>
      </c>
    </row>
    <row r="89" spans="1:8" s="9" customFormat="1" ht="45" hidden="1" customHeight="1" x14ac:dyDescent="0.2">
      <c r="A89" s="197" t="s">
        <v>480</v>
      </c>
      <c r="B89" s="403" t="s">
        <v>451</v>
      </c>
      <c r="C89" s="403"/>
      <c r="D89" s="194"/>
      <c r="E89" s="245">
        <v>0</v>
      </c>
      <c r="F89" s="245">
        <v>0</v>
      </c>
      <c r="G89" s="192">
        <v>0</v>
      </c>
      <c r="H89" s="191">
        <v>0</v>
      </c>
    </row>
    <row r="90" spans="1:8" s="9" customFormat="1" ht="30" hidden="1" customHeight="1" x14ac:dyDescent="0.2">
      <c r="A90" s="197" t="s">
        <v>482</v>
      </c>
      <c r="B90" s="403" t="s">
        <v>481</v>
      </c>
      <c r="C90" s="403"/>
      <c r="D90" s="194"/>
      <c r="E90" s="245">
        <v>0</v>
      </c>
      <c r="F90" s="245">
        <v>0</v>
      </c>
      <c r="G90" s="192">
        <v>0</v>
      </c>
      <c r="H90" s="191">
        <v>0</v>
      </c>
    </row>
    <row r="91" spans="1:8" s="9" customFormat="1" ht="30" customHeight="1" x14ac:dyDescent="0.2">
      <c r="A91" s="195" t="s">
        <v>758</v>
      </c>
      <c r="B91" s="405" t="s">
        <v>483</v>
      </c>
      <c r="C91" s="405"/>
      <c r="D91" s="190" t="s">
        <v>115</v>
      </c>
      <c r="E91" s="233">
        <f>E51</f>
        <v>-1474332.7800000005</v>
      </c>
      <c r="F91" s="233">
        <f>F51</f>
        <v>-771371.80999999959</v>
      </c>
      <c r="G91" s="227">
        <f>G51</f>
        <v>-736024</v>
      </c>
      <c r="H91" s="226">
        <f>H51</f>
        <v>-236233</v>
      </c>
    </row>
    <row r="92" spans="1:8" s="12" customFormat="1" ht="15.75" customHeight="1" x14ac:dyDescent="0.2">
      <c r="A92" s="92"/>
      <c r="B92" s="106"/>
      <c r="C92" s="107"/>
      <c r="D92" s="108"/>
      <c r="E92" s="108"/>
      <c r="F92" s="108"/>
    </row>
    <row r="93" spans="1:8" s="189" customFormat="1" x14ac:dyDescent="0.25">
      <c r="A93" s="397" t="s">
        <v>114</v>
      </c>
      <c r="B93" s="397"/>
      <c r="C93" s="394"/>
      <c r="D93" s="394"/>
      <c r="E93" s="397" t="s">
        <v>867</v>
      </c>
      <c r="F93" s="397"/>
    </row>
    <row r="94" spans="1:8" s="16" customFormat="1" ht="13.5" customHeight="1" x14ac:dyDescent="0.2">
      <c r="A94" s="398" t="s">
        <v>45</v>
      </c>
      <c r="B94" s="398"/>
      <c r="C94" s="395" t="s">
        <v>46</v>
      </c>
      <c r="D94" s="395"/>
      <c r="E94" s="398" t="s">
        <v>1</v>
      </c>
      <c r="F94" s="398"/>
    </row>
    <row r="95" spans="1:8" s="17" customFormat="1" ht="12" customHeight="1" x14ac:dyDescent="0.2">
      <c r="A95" s="15"/>
      <c r="B95" s="15"/>
      <c r="C95" s="2"/>
      <c r="D95" s="15"/>
      <c r="E95" s="15"/>
      <c r="F95" s="15"/>
    </row>
    <row r="96" spans="1:8" s="4" customFormat="1" x14ac:dyDescent="0.25">
      <c r="A96" s="198">
        <v>30</v>
      </c>
      <c r="B96" s="196" t="s">
        <v>1112</v>
      </c>
      <c r="C96" s="198">
        <v>2026</v>
      </c>
      <c r="D96" s="4" t="s">
        <v>1141</v>
      </c>
    </row>
    <row r="97" ht="3" customHeight="1" x14ac:dyDescent="0.25"/>
  </sheetData>
  <mergeCells count="92">
    <mergeCell ref="D1:F1"/>
    <mergeCell ref="B3:C4"/>
    <mergeCell ref="D3:F3"/>
    <mergeCell ref="B5:C5"/>
    <mergeCell ref="A7:F7"/>
    <mergeCell ref="D2:F2"/>
    <mergeCell ref="A9:F9"/>
    <mergeCell ref="A12:F12"/>
    <mergeCell ref="A14:F14"/>
    <mergeCell ref="A15:F15"/>
    <mergeCell ref="A93:B93"/>
    <mergeCell ref="C93:D93"/>
    <mergeCell ref="E93:F93"/>
    <mergeCell ref="B88:C88"/>
    <mergeCell ref="B89:C89"/>
    <mergeCell ref="B86:C86"/>
    <mergeCell ref="B87:C87"/>
    <mergeCell ref="B84:C84"/>
    <mergeCell ref="B85:C85"/>
    <mergeCell ref="B82:C82"/>
    <mergeCell ref="B83:C83"/>
    <mergeCell ref="B80:C80"/>
    <mergeCell ref="A94:B94"/>
    <mergeCell ref="C94:D94"/>
    <mergeCell ref="E94:F94"/>
    <mergeCell ref="B90:C90"/>
    <mergeCell ref="B91:C91"/>
    <mergeCell ref="B81:C81"/>
    <mergeCell ref="B78:C78"/>
    <mergeCell ref="B79:C79"/>
    <mergeCell ref="B76:C76"/>
    <mergeCell ref="B77:C77"/>
    <mergeCell ref="B74:C74"/>
    <mergeCell ref="B75:C75"/>
    <mergeCell ref="B72:C72"/>
    <mergeCell ref="B73:C73"/>
    <mergeCell ref="B70:C70"/>
    <mergeCell ref="B71:C71"/>
    <mergeCell ref="B68:C68"/>
    <mergeCell ref="B69:C69"/>
    <mergeCell ref="B66:C66"/>
    <mergeCell ref="B67:C67"/>
    <mergeCell ref="B64:C64"/>
    <mergeCell ref="B65:C65"/>
    <mergeCell ref="B62:C62"/>
    <mergeCell ref="B63:C63"/>
    <mergeCell ref="B60:C60"/>
    <mergeCell ref="B61:C61"/>
    <mergeCell ref="B58:C58"/>
    <mergeCell ref="B59:C59"/>
    <mergeCell ref="B56:C56"/>
    <mergeCell ref="B57:C57"/>
    <mergeCell ref="B54:C54"/>
    <mergeCell ref="B55:C55"/>
    <mergeCell ref="A52:F52"/>
    <mergeCell ref="B53:C53"/>
    <mergeCell ref="B50:C50"/>
    <mergeCell ref="B51:C51"/>
    <mergeCell ref="B48:C48"/>
    <mergeCell ref="B49:C49"/>
    <mergeCell ref="B46:C46"/>
    <mergeCell ref="B47:C47"/>
    <mergeCell ref="B44:C44"/>
    <mergeCell ref="B45:C45"/>
    <mergeCell ref="B41:C41"/>
    <mergeCell ref="B43:C43"/>
    <mergeCell ref="B42:C42"/>
    <mergeCell ref="B39:C39"/>
    <mergeCell ref="B40:C40"/>
    <mergeCell ref="B37:C37"/>
    <mergeCell ref="B38:C38"/>
    <mergeCell ref="B35:C35"/>
    <mergeCell ref="B36:C36"/>
    <mergeCell ref="B33:C33"/>
    <mergeCell ref="B34:C34"/>
    <mergeCell ref="B31:C31"/>
    <mergeCell ref="B32:C32"/>
    <mergeCell ref="B29:C29"/>
    <mergeCell ref="B30:C30"/>
    <mergeCell ref="B27:C27"/>
    <mergeCell ref="B28:C28"/>
    <mergeCell ref="B25:C25"/>
    <mergeCell ref="B26:C26"/>
    <mergeCell ref="B23:C23"/>
    <mergeCell ref="B24:C24"/>
    <mergeCell ref="A21:F21"/>
    <mergeCell ref="B22:C22"/>
    <mergeCell ref="B20:C20"/>
    <mergeCell ref="A11:F11"/>
    <mergeCell ref="B19:C19"/>
    <mergeCell ref="E16:F16"/>
    <mergeCell ref="E17:F17"/>
  </mergeCells>
  <printOptions horizontalCentered="1"/>
  <pageMargins left="0.39370078740157483" right="0.39370078740157483" top="0.39370078740157483" bottom="0.39370078740157483" header="0.31496062992125984" footer="0.31496062992125984"/>
  <pageSetup paperSize="9" fitToHeight="5" orientation="portrait" r:id="rId1"/>
  <rowBreaks count="1" manualBreakCount="1">
    <brk id="38"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4"/>
  <sheetViews>
    <sheetView view="pageBreakPreview" zoomScaleNormal="100" zoomScaleSheetLayoutView="100" workbookViewId="0">
      <selection activeCell="C19" sqref="C19"/>
    </sheetView>
  </sheetViews>
  <sheetFormatPr defaultRowHeight="12.75" x14ac:dyDescent="0.2"/>
  <cols>
    <col min="1" max="1" width="6.42578125" style="31" customWidth="1"/>
    <col min="2" max="2" width="19.28515625" style="31" customWidth="1"/>
    <col min="3" max="8" width="11.85546875" style="31" customWidth="1"/>
    <col min="9" max="9" width="13.7109375" style="31" customWidth="1"/>
    <col min="10" max="16384" width="9.140625" style="31"/>
  </cols>
  <sheetData>
    <row r="1" spans="1:8" ht="15.75" x14ac:dyDescent="0.2">
      <c r="A1" s="436" t="s">
        <v>116</v>
      </c>
      <c r="B1" s="436"/>
      <c r="C1" s="436"/>
      <c r="D1" s="436"/>
      <c r="E1" s="436"/>
      <c r="F1" s="436"/>
      <c r="G1" s="436"/>
      <c r="H1" s="436"/>
    </row>
    <row r="2" spans="1:8" ht="15.75" x14ac:dyDescent="0.2">
      <c r="A2" s="437" t="s">
        <v>117</v>
      </c>
      <c r="B2" s="437"/>
      <c r="C2" s="437"/>
      <c r="D2" s="437"/>
      <c r="E2" s="437"/>
      <c r="F2" s="437"/>
      <c r="G2" s="437"/>
      <c r="H2" s="437"/>
    </row>
    <row r="3" spans="1:8" ht="15.75" x14ac:dyDescent="0.2">
      <c r="A3" s="437" t="str">
        <f>'5.1'!A3:H3</f>
        <v>по состоянию на 31.03.2026</v>
      </c>
      <c r="B3" s="437"/>
      <c r="C3" s="437"/>
      <c r="D3" s="437"/>
      <c r="E3" s="437"/>
      <c r="F3" s="437"/>
      <c r="G3" s="437"/>
      <c r="H3" s="437"/>
    </row>
    <row r="4" spans="1:8" ht="15.75" x14ac:dyDescent="0.2">
      <c r="A4" s="437" t="s">
        <v>733</v>
      </c>
      <c r="B4" s="437"/>
      <c r="C4" s="437"/>
      <c r="D4" s="437"/>
      <c r="E4" s="437"/>
      <c r="F4" s="437"/>
      <c r="G4" s="437"/>
      <c r="H4" s="437"/>
    </row>
    <row r="5" spans="1:8" ht="15.75" x14ac:dyDescent="0.2">
      <c r="A5" s="437" t="s">
        <v>78</v>
      </c>
      <c r="B5" s="437"/>
      <c r="C5" s="437"/>
      <c r="D5" s="437"/>
      <c r="E5" s="437"/>
      <c r="F5" s="437"/>
      <c r="G5" s="437"/>
      <c r="H5" s="437"/>
    </row>
    <row r="6" spans="1:8" x14ac:dyDescent="0.2">
      <c r="H6" s="34" t="s">
        <v>141</v>
      </c>
    </row>
    <row r="7" spans="1:8" ht="15.75" customHeight="1" x14ac:dyDescent="0.2">
      <c r="A7" s="460" t="s">
        <v>0</v>
      </c>
      <c r="B7" s="460" t="s">
        <v>2</v>
      </c>
      <c r="C7" s="460" t="str">
        <f>'5.1'!C7:E7</f>
        <v>31 марта 2026 г.</v>
      </c>
      <c r="D7" s="460"/>
      <c r="E7" s="460"/>
      <c r="F7" s="460" t="str">
        <f>'5.1'!F7</f>
        <v>31 декабря 2025 г.</v>
      </c>
      <c r="G7" s="460"/>
      <c r="H7" s="460"/>
    </row>
    <row r="8" spans="1:8" ht="51" x14ac:dyDescent="0.2">
      <c r="A8" s="460"/>
      <c r="B8" s="460"/>
      <c r="C8" s="220" t="s">
        <v>119</v>
      </c>
      <c r="D8" s="220" t="s">
        <v>285</v>
      </c>
      <c r="E8" s="220" t="s">
        <v>286</v>
      </c>
      <c r="F8" s="220" t="s">
        <v>119</v>
      </c>
      <c r="G8" s="220" t="s">
        <v>285</v>
      </c>
      <c r="H8" s="220" t="s">
        <v>286</v>
      </c>
    </row>
    <row r="9" spans="1:8" x14ac:dyDescent="0.2">
      <c r="A9" s="280">
        <v>1</v>
      </c>
      <c r="B9" s="280">
        <v>2</v>
      </c>
      <c r="C9" s="280">
        <v>3</v>
      </c>
      <c r="D9" s="280">
        <v>4</v>
      </c>
      <c r="E9" s="280">
        <v>5</v>
      </c>
      <c r="F9" s="280">
        <v>6</v>
      </c>
      <c r="G9" s="280">
        <v>7</v>
      </c>
      <c r="H9" s="280">
        <v>8</v>
      </c>
    </row>
    <row r="10" spans="1:8" ht="48.75" customHeight="1" x14ac:dyDescent="0.2">
      <c r="A10" s="217">
        <v>1</v>
      </c>
      <c r="B10" s="281" t="s">
        <v>142</v>
      </c>
      <c r="C10" s="299">
        <v>22003.439999999999</v>
      </c>
      <c r="D10" s="299">
        <f>-(76029+D13)</f>
        <v>-220</v>
      </c>
      <c r="E10" s="299">
        <f>SUM(C10:D10)</f>
        <v>21783.439999999999</v>
      </c>
      <c r="F10" s="299">
        <v>22004.44</v>
      </c>
      <c r="G10" s="299">
        <v>-240</v>
      </c>
      <c r="H10" s="299">
        <f>SUM(F10:G10)</f>
        <v>21764.44</v>
      </c>
    </row>
    <row r="11" spans="1:8" hidden="1" x14ac:dyDescent="0.2">
      <c r="A11" s="217">
        <v>2</v>
      </c>
      <c r="B11" s="281" t="s">
        <v>143</v>
      </c>
      <c r="C11" s="299">
        <v>0</v>
      </c>
      <c r="D11" s="299">
        <v>0</v>
      </c>
      <c r="E11" s="299">
        <f t="shared" ref="E11:E18" si="0">SUM(C11:D11)</f>
        <v>0</v>
      </c>
      <c r="F11" s="299">
        <v>0</v>
      </c>
      <c r="G11" s="299">
        <v>0</v>
      </c>
      <c r="H11" s="299">
        <f t="shared" ref="H11:H18" si="1">SUM(F11:G11)</f>
        <v>0</v>
      </c>
    </row>
    <row r="12" spans="1:8" ht="38.25" hidden="1" x14ac:dyDescent="0.2">
      <c r="A12" s="217">
        <v>3</v>
      </c>
      <c r="B12" s="281" t="s">
        <v>144</v>
      </c>
      <c r="C12" s="299">
        <v>0</v>
      </c>
      <c r="D12" s="299">
        <v>0</v>
      </c>
      <c r="E12" s="299">
        <f t="shared" si="0"/>
        <v>0</v>
      </c>
      <c r="F12" s="299">
        <v>0</v>
      </c>
      <c r="G12" s="299">
        <v>0</v>
      </c>
      <c r="H12" s="299">
        <f t="shared" si="1"/>
        <v>0</v>
      </c>
    </row>
    <row r="13" spans="1:8" ht="51" customHeight="1" x14ac:dyDescent="0.2">
      <c r="A13" s="217">
        <v>4</v>
      </c>
      <c r="B13" s="281" t="s">
        <v>145</v>
      </c>
      <c r="C13" s="299">
        <v>75809.33</v>
      </c>
      <c r="D13" s="299">
        <v>-75809</v>
      </c>
      <c r="E13" s="299">
        <f t="shared" si="0"/>
        <v>0.33000000000174623</v>
      </c>
      <c r="F13" s="299">
        <v>75809.33</v>
      </c>
      <c r="G13" s="299">
        <v>-75809</v>
      </c>
      <c r="H13" s="299">
        <f t="shared" si="1"/>
        <v>0.33000000000174623</v>
      </c>
    </row>
    <row r="14" spans="1:8" ht="48.75" customHeight="1" x14ac:dyDescent="0.2">
      <c r="A14" s="217">
        <v>5</v>
      </c>
      <c r="B14" s="281" t="s">
        <v>146</v>
      </c>
      <c r="C14" s="299">
        <v>482261.12</v>
      </c>
      <c r="D14" s="299">
        <f>-(264412+D13+D10)</f>
        <v>-188383</v>
      </c>
      <c r="E14" s="299">
        <f t="shared" si="0"/>
        <v>293878.12</v>
      </c>
      <c r="F14" s="299">
        <v>212436.35</v>
      </c>
      <c r="G14" s="299">
        <v>-187188</v>
      </c>
      <c r="H14" s="299">
        <f>SUM(F14:G14)</f>
        <v>25248.350000000006</v>
      </c>
    </row>
    <row r="15" spans="1:8" hidden="1" x14ac:dyDescent="0.2">
      <c r="A15" s="217">
        <v>6</v>
      </c>
      <c r="B15" s="281" t="s">
        <v>147</v>
      </c>
      <c r="C15" s="299">
        <v>0</v>
      </c>
      <c r="D15" s="299">
        <v>0</v>
      </c>
      <c r="E15" s="299">
        <f t="shared" si="0"/>
        <v>0</v>
      </c>
      <c r="F15" s="299">
        <v>0</v>
      </c>
      <c r="G15" s="299">
        <v>0</v>
      </c>
      <c r="H15" s="299">
        <f t="shared" si="1"/>
        <v>0</v>
      </c>
    </row>
    <row r="16" spans="1:8" ht="89.25" hidden="1" x14ac:dyDescent="0.2">
      <c r="A16" s="217">
        <v>7</v>
      </c>
      <c r="B16" s="281" t="s">
        <v>287</v>
      </c>
      <c r="C16" s="299">
        <v>0</v>
      </c>
      <c r="D16" s="299">
        <v>0</v>
      </c>
      <c r="E16" s="299">
        <f t="shared" si="0"/>
        <v>0</v>
      </c>
      <c r="F16" s="299">
        <v>0</v>
      </c>
      <c r="G16" s="299">
        <v>0</v>
      </c>
      <c r="H16" s="299">
        <f t="shared" si="1"/>
        <v>0</v>
      </c>
    </row>
    <row r="17" spans="1:8" ht="63.75" hidden="1" x14ac:dyDescent="0.2">
      <c r="A17" s="217">
        <v>8</v>
      </c>
      <c r="B17" s="281" t="s">
        <v>149</v>
      </c>
      <c r="C17" s="299">
        <v>0</v>
      </c>
      <c r="D17" s="299">
        <v>0</v>
      </c>
      <c r="E17" s="299">
        <f t="shared" si="0"/>
        <v>0</v>
      </c>
      <c r="F17" s="299">
        <v>0</v>
      </c>
      <c r="G17" s="299">
        <v>0</v>
      </c>
      <c r="H17" s="299">
        <f t="shared" si="1"/>
        <v>0</v>
      </c>
    </row>
    <row r="18" spans="1:8" ht="25.5" hidden="1" x14ac:dyDescent="0.2">
      <c r="A18" s="217">
        <v>9</v>
      </c>
      <c r="B18" s="281" t="s">
        <v>913</v>
      </c>
      <c r="C18" s="299">
        <v>0</v>
      </c>
      <c r="D18" s="299">
        <v>0</v>
      </c>
      <c r="E18" s="299">
        <f t="shared" si="0"/>
        <v>0</v>
      </c>
      <c r="F18" s="299">
        <v>0</v>
      </c>
      <c r="G18" s="299">
        <v>0</v>
      </c>
      <c r="H18" s="299">
        <f t="shared" si="1"/>
        <v>0</v>
      </c>
    </row>
    <row r="19" spans="1:8" ht="20.25" customHeight="1" x14ac:dyDescent="0.2">
      <c r="A19" s="220">
        <v>10</v>
      </c>
      <c r="B19" s="320" t="s">
        <v>125</v>
      </c>
      <c r="C19" s="321">
        <f t="shared" ref="C19:H19" si="2">SUM(C10:C18)</f>
        <v>580073.89</v>
      </c>
      <c r="D19" s="321">
        <f t="shared" si="2"/>
        <v>-264412</v>
      </c>
      <c r="E19" s="321">
        <f t="shared" si="2"/>
        <v>315661.89</v>
      </c>
      <c r="F19" s="321">
        <f t="shared" si="2"/>
        <v>310250.12</v>
      </c>
      <c r="G19" s="321">
        <f t="shared" si="2"/>
        <v>-263237</v>
      </c>
      <c r="H19" s="321">
        <f t="shared" si="2"/>
        <v>47013.12000000001</v>
      </c>
    </row>
    <row r="20" spans="1:8" ht="26.25" hidden="1" thickBot="1" x14ac:dyDescent="0.25">
      <c r="A20" s="115">
        <v>11</v>
      </c>
      <c r="B20" s="36" t="s">
        <v>899</v>
      </c>
      <c r="C20" s="483"/>
      <c r="D20" s="484"/>
      <c r="E20" s="484"/>
      <c r="F20" s="484"/>
      <c r="G20" s="484"/>
      <c r="H20" s="485"/>
    </row>
    <row r="21" spans="1:8" x14ac:dyDescent="0.2">
      <c r="A21" s="50"/>
    </row>
    <row r="23" spans="1:8" x14ac:dyDescent="0.2">
      <c r="D23" s="61"/>
    </row>
    <row r="24" spans="1:8" x14ac:dyDescent="0.2">
      <c r="G24" s="51"/>
    </row>
  </sheetData>
  <mergeCells count="10">
    <mergeCell ref="C20:H20"/>
    <mergeCell ref="C7:E7"/>
    <mergeCell ref="A1:H1"/>
    <mergeCell ref="A2:H2"/>
    <mergeCell ref="A3:H3"/>
    <mergeCell ref="A4:H4"/>
    <mergeCell ref="F7:H7"/>
    <mergeCell ref="B7:B8"/>
    <mergeCell ref="A7:A8"/>
    <mergeCell ref="A5:H5"/>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38"/>
  <sheetViews>
    <sheetView view="pageBreakPreview" topLeftCell="A4" zoomScaleNormal="100" zoomScaleSheetLayoutView="100" workbookViewId="0">
      <selection activeCell="F27" sqref="F27"/>
    </sheetView>
  </sheetViews>
  <sheetFormatPr defaultRowHeight="12.75" x14ac:dyDescent="0.2"/>
  <cols>
    <col min="1" max="1" width="7.85546875" style="31" customWidth="1"/>
    <col min="2" max="2" width="19.28515625" style="31" customWidth="1"/>
    <col min="3" max="4" width="10.42578125" style="31" customWidth="1"/>
    <col min="5" max="5" width="11.28515625" style="31" customWidth="1"/>
    <col min="6" max="8" width="10.42578125" style="31" customWidth="1"/>
    <col min="9" max="16384" width="9.140625" style="31"/>
  </cols>
  <sheetData>
    <row r="1" spans="1:9" ht="15.75" x14ac:dyDescent="0.2">
      <c r="A1" s="436" t="s">
        <v>116</v>
      </c>
      <c r="B1" s="436"/>
      <c r="C1" s="436"/>
      <c r="D1" s="436"/>
      <c r="E1" s="436"/>
      <c r="F1" s="436"/>
      <c r="G1" s="436"/>
      <c r="H1" s="436"/>
    </row>
    <row r="2" spans="1:9" ht="15.75" x14ac:dyDescent="0.2">
      <c r="A2" s="437" t="s">
        <v>117</v>
      </c>
      <c r="B2" s="437"/>
      <c r="C2" s="437"/>
      <c r="D2" s="437"/>
      <c r="E2" s="437"/>
      <c r="F2" s="437"/>
      <c r="G2" s="437"/>
      <c r="H2" s="437"/>
    </row>
    <row r="3" spans="1:9" ht="15.75" x14ac:dyDescent="0.2">
      <c r="A3" s="437" t="str">
        <f>'5.1'!A3:H3</f>
        <v>по состоянию на 31.03.2026</v>
      </c>
      <c r="B3" s="437"/>
      <c r="C3" s="437"/>
      <c r="D3" s="437"/>
      <c r="E3" s="437"/>
      <c r="F3" s="437"/>
      <c r="G3" s="437"/>
      <c r="H3" s="437"/>
    </row>
    <row r="4" spans="1:9" ht="15.75" x14ac:dyDescent="0.2">
      <c r="A4" s="437" t="s">
        <v>733</v>
      </c>
      <c r="B4" s="437"/>
      <c r="C4" s="437"/>
      <c r="D4" s="437"/>
      <c r="E4" s="437"/>
      <c r="F4" s="437"/>
      <c r="G4" s="437"/>
      <c r="H4" s="437"/>
    </row>
    <row r="5" spans="1:9" ht="14.25" x14ac:dyDescent="0.2">
      <c r="A5" s="442" t="s">
        <v>684</v>
      </c>
      <c r="B5" s="442"/>
      <c r="C5" s="442"/>
      <c r="D5" s="442"/>
      <c r="E5" s="442"/>
      <c r="F5" s="442"/>
      <c r="G5" s="442"/>
      <c r="H5" s="442"/>
      <c r="I5" s="62"/>
    </row>
    <row r="6" spans="1:9" x14ac:dyDescent="0.2">
      <c r="A6" s="50"/>
      <c r="H6" s="34" t="s">
        <v>150</v>
      </c>
    </row>
    <row r="7" spans="1:9" x14ac:dyDescent="0.2">
      <c r="A7" s="460" t="s">
        <v>0</v>
      </c>
      <c r="B7" s="460" t="s">
        <v>2</v>
      </c>
      <c r="C7" s="460" t="s">
        <v>629</v>
      </c>
      <c r="D7" s="460"/>
      <c r="E7" s="460"/>
      <c r="F7" s="460"/>
      <c r="G7" s="460"/>
      <c r="H7" s="460" t="s">
        <v>125</v>
      </c>
    </row>
    <row r="8" spans="1:9" ht="108.75" customHeight="1" x14ac:dyDescent="0.2">
      <c r="A8" s="460"/>
      <c r="B8" s="460"/>
      <c r="C8" s="220" t="s">
        <v>630</v>
      </c>
      <c r="D8" s="220" t="s">
        <v>631</v>
      </c>
      <c r="E8" s="220" t="s">
        <v>632</v>
      </c>
      <c r="F8" s="220" t="s">
        <v>633</v>
      </c>
      <c r="G8" s="220" t="s">
        <v>135</v>
      </c>
      <c r="H8" s="460"/>
    </row>
    <row r="9" spans="1:9" x14ac:dyDescent="0.2">
      <c r="A9" s="102">
        <v>1</v>
      </c>
      <c r="B9" s="103">
        <v>2</v>
      </c>
      <c r="C9" s="103">
        <v>3</v>
      </c>
      <c r="D9" s="103">
        <v>4</v>
      </c>
      <c r="E9" s="103">
        <v>5</v>
      </c>
      <c r="F9" s="103">
        <v>6</v>
      </c>
      <c r="G9" s="103">
        <v>7</v>
      </c>
      <c r="H9" s="103">
        <v>8</v>
      </c>
    </row>
    <row r="10" spans="1:9" ht="51" x14ac:dyDescent="0.2">
      <c r="A10" s="64">
        <v>1</v>
      </c>
      <c r="B10" s="65" t="s">
        <v>709</v>
      </c>
      <c r="C10" s="229">
        <f>SUM(C11:C12)</f>
        <v>0</v>
      </c>
      <c r="D10" s="229">
        <f>SUM(D11:D12)</f>
        <v>0</v>
      </c>
      <c r="E10" s="229">
        <f>SUM(E11:E12)</f>
        <v>0</v>
      </c>
      <c r="F10" s="229">
        <f>SUM(F11:F12)</f>
        <v>0</v>
      </c>
      <c r="G10" s="229">
        <f>SUM(G11:G12)</f>
        <v>0</v>
      </c>
      <c r="H10" s="229">
        <f t="shared" ref="H10:H37" si="0">SUM(C10:G10)</f>
        <v>0</v>
      </c>
    </row>
    <row r="11" spans="1:9" ht="25.5" hidden="1" x14ac:dyDescent="0.2">
      <c r="A11" s="63">
        <f t="shared" ref="A11:A38" si="1">A10+1</f>
        <v>2</v>
      </c>
      <c r="B11" s="66" t="s">
        <v>640</v>
      </c>
      <c r="C11" s="230">
        <v>0</v>
      </c>
      <c r="D11" s="230">
        <v>0</v>
      </c>
      <c r="E11" s="230">
        <v>0</v>
      </c>
      <c r="F11" s="230">
        <v>0</v>
      </c>
      <c r="G11" s="230">
        <v>0</v>
      </c>
      <c r="H11" s="230">
        <f t="shared" ref="H11:H20" si="2">SUM(C11:G11)</f>
        <v>0</v>
      </c>
    </row>
    <row r="12" spans="1:9" ht="25.5" hidden="1" x14ac:dyDescent="0.2">
      <c r="A12" s="63">
        <f t="shared" si="1"/>
        <v>3</v>
      </c>
      <c r="B12" s="66" t="s">
        <v>641</v>
      </c>
      <c r="C12" s="230">
        <v>0</v>
      </c>
      <c r="D12" s="230">
        <v>0</v>
      </c>
      <c r="E12" s="230">
        <v>0</v>
      </c>
      <c r="F12" s="230">
        <v>0</v>
      </c>
      <c r="G12" s="230">
        <v>0</v>
      </c>
      <c r="H12" s="230">
        <f t="shared" si="2"/>
        <v>0</v>
      </c>
    </row>
    <row r="13" spans="1:9" s="60" customFormat="1" ht="25.5" x14ac:dyDescent="0.2">
      <c r="A13" s="167">
        <f t="shared" si="1"/>
        <v>4</v>
      </c>
      <c r="B13" s="168" t="s">
        <v>634</v>
      </c>
      <c r="C13" s="231">
        <v>0</v>
      </c>
      <c r="D13" s="231">
        <v>44488.65</v>
      </c>
      <c r="E13" s="231">
        <v>126505.08</v>
      </c>
      <c r="F13" s="231">
        <v>0</v>
      </c>
      <c r="G13" s="231">
        <v>0</v>
      </c>
      <c r="H13" s="231">
        <f>SUM(C13:G13)</f>
        <v>170993.73</v>
      </c>
    </row>
    <row r="14" spans="1:9" s="60" customFormat="1" ht="51" hidden="1" x14ac:dyDescent="0.2">
      <c r="A14" s="167">
        <f t="shared" si="1"/>
        <v>5</v>
      </c>
      <c r="B14" s="168" t="s">
        <v>635</v>
      </c>
      <c r="C14" s="231">
        <v>0</v>
      </c>
      <c r="D14" s="231">
        <v>0</v>
      </c>
      <c r="E14" s="231">
        <v>0</v>
      </c>
      <c r="F14" s="231">
        <v>0</v>
      </c>
      <c r="G14" s="231">
        <v>0</v>
      </c>
      <c r="H14" s="231">
        <f t="shared" si="2"/>
        <v>0</v>
      </c>
    </row>
    <row r="15" spans="1:9" s="60" customFormat="1" ht="25.5" hidden="1" x14ac:dyDescent="0.2">
      <c r="A15" s="167">
        <f t="shared" si="1"/>
        <v>6</v>
      </c>
      <c r="B15" s="168" t="s">
        <v>636</v>
      </c>
      <c r="C15" s="231">
        <v>0</v>
      </c>
      <c r="D15" s="231">
        <v>0</v>
      </c>
      <c r="E15" s="231">
        <v>0</v>
      </c>
      <c r="F15" s="231">
        <v>0</v>
      </c>
      <c r="G15" s="231">
        <v>0</v>
      </c>
      <c r="H15" s="231">
        <f t="shared" si="2"/>
        <v>0</v>
      </c>
    </row>
    <row r="16" spans="1:9" s="60" customFormat="1" hidden="1" x14ac:dyDescent="0.2">
      <c r="A16" s="167">
        <f t="shared" si="1"/>
        <v>7</v>
      </c>
      <c r="B16" s="168" t="s">
        <v>140</v>
      </c>
      <c r="C16" s="231">
        <v>0</v>
      </c>
      <c r="D16" s="231">
        <v>0</v>
      </c>
      <c r="E16" s="231">
        <v>0</v>
      </c>
      <c r="F16" s="231">
        <v>0</v>
      </c>
      <c r="G16" s="231">
        <v>0</v>
      </c>
      <c r="H16" s="231">
        <f t="shared" si="2"/>
        <v>0</v>
      </c>
    </row>
    <row r="17" spans="1:8" s="60" customFormat="1" ht="25.5" x14ac:dyDescent="0.2">
      <c r="A17" s="167">
        <f t="shared" si="1"/>
        <v>8</v>
      </c>
      <c r="B17" s="168" t="s">
        <v>637</v>
      </c>
      <c r="C17" s="231">
        <f>-C13</f>
        <v>0</v>
      </c>
      <c r="D17" s="231">
        <f>-D13</f>
        <v>-44488.65</v>
      </c>
      <c r="E17" s="231">
        <f>-E13</f>
        <v>-126505.08</v>
      </c>
      <c r="F17" s="231">
        <f>-F13</f>
        <v>0</v>
      </c>
      <c r="G17" s="231">
        <f>-G13</f>
        <v>0</v>
      </c>
      <c r="H17" s="231">
        <f t="shared" si="2"/>
        <v>-170993.73</v>
      </c>
    </row>
    <row r="18" spans="1:8" ht="25.5" hidden="1" x14ac:dyDescent="0.2">
      <c r="A18" s="63">
        <f t="shared" si="1"/>
        <v>9</v>
      </c>
      <c r="B18" s="66" t="s">
        <v>638</v>
      </c>
      <c r="C18" s="230">
        <v>0</v>
      </c>
      <c r="D18" s="230">
        <v>0</v>
      </c>
      <c r="E18" s="230">
        <v>0</v>
      </c>
      <c r="F18" s="230">
        <v>0</v>
      </c>
      <c r="G18" s="230">
        <v>0</v>
      </c>
      <c r="H18" s="230">
        <f t="shared" si="2"/>
        <v>0</v>
      </c>
    </row>
    <row r="19" spans="1:8" ht="38.25" hidden="1" x14ac:dyDescent="0.2">
      <c r="A19" s="63">
        <f t="shared" si="1"/>
        <v>10</v>
      </c>
      <c r="B19" s="66" t="s">
        <v>639</v>
      </c>
      <c r="C19" s="230">
        <v>0</v>
      </c>
      <c r="D19" s="230">
        <v>0</v>
      </c>
      <c r="E19" s="230">
        <v>0</v>
      </c>
      <c r="F19" s="230">
        <v>0</v>
      </c>
      <c r="G19" s="230">
        <v>0</v>
      </c>
      <c r="H19" s="230">
        <f t="shared" si="2"/>
        <v>0</v>
      </c>
    </row>
    <row r="20" spans="1:8" hidden="1" x14ac:dyDescent="0.2">
      <c r="A20" s="63">
        <f t="shared" si="1"/>
        <v>11</v>
      </c>
      <c r="B20" s="66" t="s">
        <v>135</v>
      </c>
      <c r="C20" s="230">
        <v>0</v>
      </c>
      <c r="D20" s="230">
        <v>0</v>
      </c>
      <c r="E20" s="230">
        <v>0</v>
      </c>
      <c r="F20" s="230">
        <v>0</v>
      </c>
      <c r="G20" s="230">
        <v>0</v>
      </c>
      <c r="H20" s="230">
        <f t="shared" si="2"/>
        <v>0</v>
      </c>
    </row>
    <row r="21" spans="1:8" ht="51" x14ac:dyDescent="0.2">
      <c r="A21" s="64">
        <f t="shared" si="1"/>
        <v>12</v>
      </c>
      <c r="B21" s="65" t="s">
        <v>914</v>
      </c>
      <c r="C21" s="229">
        <f>SUM(C22:C23)</f>
        <v>0</v>
      </c>
      <c r="D21" s="229">
        <f>SUM(D22:D23)</f>
        <v>0</v>
      </c>
      <c r="E21" s="229">
        <f>SUM(E22:E23)</f>
        <v>0</v>
      </c>
      <c r="F21" s="229">
        <f>SUM(F22:F23)</f>
        <v>0</v>
      </c>
      <c r="G21" s="229">
        <f>SUM(G22:G23)</f>
        <v>0</v>
      </c>
      <c r="H21" s="229">
        <f t="shared" si="0"/>
        <v>0</v>
      </c>
    </row>
    <row r="22" spans="1:8" ht="25.5" hidden="1" x14ac:dyDescent="0.2">
      <c r="A22" s="63">
        <f t="shared" si="1"/>
        <v>13</v>
      </c>
      <c r="B22" s="66" t="s">
        <v>640</v>
      </c>
      <c r="C22" s="230">
        <f>C11+C13+C15+C16+C17+C20</f>
        <v>0</v>
      </c>
      <c r="D22" s="230">
        <f>D11+D13+D15+D16+D17+D20</f>
        <v>0</v>
      </c>
      <c r="E22" s="230">
        <f>E11+E13+E15+E16+E17+E20</f>
        <v>0</v>
      </c>
      <c r="F22" s="230">
        <f>F11+F13+F15+F16+F17+F20</f>
        <v>0</v>
      </c>
      <c r="G22" s="230">
        <f>G11+G13+G15+G16+G17+G20</f>
        <v>0</v>
      </c>
      <c r="H22" s="230">
        <f t="shared" si="0"/>
        <v>0</v>
      </c>
    </row>
    <row r="23" spans="1:8" ht="25.5" hidden="1" x14ac:dyDescent="0.2">
      <c r="A23" s="63">
        <f t="shared" si="1"/>
        <v>14</v>
      </c>
      <c r="B23" s="66" t="s">
        <v>641</v>
      </c>
      <c r="C23" s="230">
        <f>C12+C18+C19</f>
        <v>0</v>
      </c>
      <c r="D23" s="230">
        <f>D12+D18+D19</f>
        <v>0</v>
      </c>
      <c r="E23" s="230">
        <f>E12+E18+E19</f>
        <v>0</v>
      </c>
      <c r="F23" s="230">
        <f>F12+F18+F19</f>
        <v>0</v>
      </c>
      <c r="G23" s="230">
        <f>G12+G18+G19</f>
        <v>0</v>
      </c>
      <c r="H23" s="230">
        <f t="shared" si="0"/>
        <v>0</v>
      </c>
    </row>
    <row r="24" spans="1:8" ht="51" x14ac:dyDescent="0.2">
      <c r="A24" s="64">
        <f t="shared" si="1"/>
        <v>15</v>
      </c>
      <c r="B24" s="65" t="s">
        <v>1125</v>
      </c>
      <c r="C24" s="229">
        <f>SUM(C25:C26)</f>
        <v>0</v>
      </c>
      <c r="D24" s="229">
        <f>SUM(D25:D26)</f>
        <v>0</v>
      </c>
      <c r="E24" s="229">
        <f>SUM(E25:E26)</f>
        <v>0</v>
      </c>
      <c r="F24" s="229">
        <f>SUM(F25:F26)</f>
        <v>0</v>
      </c>
      <c r="G24" s="229">
        <f>SUM(G25:G26)</f>
        <v>0</v>
      </c>
      <c r="H24" s="229">
        <f t="shared" si="0"/>
        <v>0</v>
      </c>
    </row>
    <row r="25" spans="1:8" ht="25.5" hidden="1" x14ac:dyDescent="0.2">
      <c r="A25" s="63">
        <f t="shared" si="1"/>
        <v>16</v>
      </c>
      <c r="B25" s="66" t="s">
        <v>640</v>
      </c>
      <c r="C25" s="230">
        <v>0</v>
      </c>
      <c r="D25" s="230">
        <v>0</v>
      </c>
      <c r="E25" s="230">
        <v>0</v>
      </c>
      <c r="F25" s="230">
        <v>0</v>
      </c>
      <c r="G25" s="230">
        <v>0</v>
      </c>
      <c r="H25" s="230">
        <f t="shared" si="0"/>
        <v>0</v>
      </c>
    </row>
    <row r="26" spans="1:8" ht="25.5" hidden="1" x14ac:dyDescent="0.2">
      <c r="A26" s="63">
        <f t="shared" si="1"/>
        <v>17</v>
      </c>
      <c r="B26" s="66" t="s">
        <v>641</v>
      </c>
      <c r="C26" s="230">
        <v>0</v>
      </c>
      <c r="D26" s="230">
        <v>0</v>
      </c>
      <c r="E26" s="230">
        <v>0</v>
      </c>
      <c r="F26" s="230">
        <v>0</v>
      </c>
      <c r="G26" s="230">
        <v>0</v>
      </c>
      <c r="H26" s="230">
        <f t="shared" si="0"/>
        <v>0</v>
      </c>
    </row>
    <row r="27" spans="1:8" ht="25.5" x14ac:dyDescent="0.2">
      <c r="A27" s="167">
        <f t="shared" si="1"/>
        <v>18</v>
      </c>
      <c r="B27" s="168" t="s">
        <v>634</v>
      </c>
      <c r="C27" s="231">
        <v>0</v>
      </c>
      <c r="D27" s="231">
        <v>415612.28</v>
      </c>
      <c r="E27" s="231">
        <v>5018</v>
      </c>
      <c r="F27" s="231">
        <v>0</v>
      </c>
      <c r="G27" s="231">
        <v>0</v>
      </c>
      <c r="H27" s="231">
        <f t="shared" si="0"/>
        <v>420630.28</v>
      </c>
    </row>
    <row r="28" spans="1:8" ht="51" hidden="1" x14ac:dyDescent="0.2">
      <c r="A28" s="167">
        <f t="shared" si="1"/>
        <v>19</v>
      </c>
      <c r="B28" s="168" t="s">
        <v>635</v>
      </c>
      <c r="C28" s="231">
        <v>0</v>
      </c>
      <c r="D28" s="231">
        <v>0</v>
      </c>
      <c r="E28" s="231">
        <v>0</v>
      </c>
      <c r="F28" s="231">
        <v>0</v>
      </c>
      <c r="G28" s="231">
        <v>0</v>
      </c>
      <c r="H28" s="231">
        <f t="shared" si="0"/>
        <v>0</v>
      </c>
    </row>
    <row r="29" spans="1:8" ht="25.5" hidden="1" x14ac:dyDescent="0.2">
      <c r="A29" s="167">
        <f t="shared" si="1"/>
        <v>20</v>
      </c>
      <c r="B29" s="168" t="s">
        <v>636</v>
      </c>
      <c r="C29" s="231">
        <v>0</v>
      </c>
      <c r="D29" s="231">
        <v>0</v>
      </c>
      <c r="E29" s="231">
        <v>0</v>
      </c>
      <c r="F29" s="231">
        <v>0</v>
      </c>
      <c r="G29" s="231">
        <v>0</v>
      </c>
      <c r="H29" s="231">
        <f t="shared" si="0"/>
        <v>0</v>
      </c>
    </row>
    <row r="30" spans="1:8" hidden="1" x14ac:dyDescent="0.2">
      <c r="A30" s="167">
        <f t="shared" si="1"/>
        <v>21</v>
      </c>
      <c r="B30" s="168" t="s">
        <v>140</v>
      </c>
      <c r="C30" s="231">
        <v>0</v>
      </c>
      <c r="D30" s="231">
        <v>0</v>
      </c>
      <c r="E30" s="231">
        <v>0</v>
      </c>
      <c r="F30" s="231">
        <v>0</v>
      </c>
      <c r="G30" s="231">
        <v>0</v>
      </c>
      <c r="H30" s="231">
        <f t="shared" si="0"/>
        <v>0</v>
      </c>
    </row>
    <row r="31" spans="1:8" ht="25.5" x14ac:dyDescent="0.2">
      <c r="A31" s="167">
        <f t="shared" si="1"/>
        <v>22</v>
      </c>
      <c r="B31" s="168" t="s">
        <v>637</v>
      </c>
      <c r="C31" s="231">
        <f>-C27</f>
        <v>0</v>
      </c>
      <c r="D31" s="231">
        <f>-D27</f>
        <v>-415612.28</v>
      </c>
      <c r="E31" s="231">
        <f>-E27</f>
        <v>-5018</v>
      </c>
      <c r="F31" s="231">
        <f>-F27</f>
        <v>0</v>
      </c>
      <c r="G31" s="231">
        <f>-G27</f>
        <v>0</v>
      </c>
      <c r="H31" s="231">
        <f t="shared" si="0"/>
        <v>-420630.28</v>
      </c>
    </row>
    <row r="32" spans="1:8" ht="25.5" hidden="1" x14ac:dyDescent="0.2">
      <c r="A32" s="63">
        <f t="shared" si="1"/>
        <v>23</v>
      </c>
      <c r="B32" s="66" t="s">
        <v>638</v>
      </c>
      <c r="C32" s="230">
        <v>0</v>
      </c>
      <c r="D32" s="230">
        <v>0</v>
      </c>
      <c r="E32" s="230">
        <v>0</v>
      </c>
      <c r="F32" s="230">
        <v>0</v>
      </c>
      <c r="G32" s="230">
        <v>0</v>
      </c>
      <c r="H32" s="230">
        <f t="shared" si="0"/>
        <v>0</v>
      </c>
    </row>
    <row r="33" spans="1:8" ht="38.25" hidden="1" x14ac:dyDescent="0.2">
      <c r="A33" s="63">
        <f t="shared" si="1"/>
        <v>24</v>
      </c>
      <c r="B33" s="66" t="s">
        <v>639</v>
      </c>
      <c r="C33" s="230">
        <v>0</v>
      </c>
      <c r="D33" s="230">
        <v>0</v>
      </c>
      <c r="E33" s="230">
        <v>0</v>
      </c>
      <c r="F33" s="230">
        <v>0</v>
      </c>
      <c r="G33" s="230">
        <v>0</v>
      </c>
      <c r="H33" s="230">
        <f t="shared" si="0"/>
        <v>0</v>
      </c>
    </row>
    <row r="34" spans="1:8" hidden="1" x14ac:dyDescent="0.2">
      <c r="A34" s="63">
        <f t="shared" si="1"/>
        <v>25</v>
      </c>
      <c r="B34" s="66" t="s">
        <v>135</v>
      </c>
      <c r="C34" s="230">
        <v>0</v>
      </c>
      <c r="D34" s="230">
        <v>0</v>
      </c>
      <c r="E34" s="230">
        <v>0</v>
      </c>
      <c r="F34" s="230">
        <v>0</v>
      </c>
      <c r="G34" s="230">
        <v>0</v>
      </c>
      <c r="H34" s="230">
        <f t="shared" si="0"/>
        <v>0</v>
      </c>
    </row>
    <row r="35" spans="1:8" ht="51" x14ac:dyDescent="0.2">
      <c r="A35" s="276">
        <f t="shared" si="1"/>
        <v>26</v>
      </c>
      <c r="B35" s="277" t="s">
        <v>1126</v>
      </c>
      <c r="C35" s="278">
        <f>SUM(C36:C37)</f>
        <v>0</v>
      </c>
      <c r="D35" s="278">
        <f>SUM(D36:D37)</f>
        <v>0</v>
      </c>
      <c r="E35" s="278">
        <f>SUM(E36:E37)</f>
        <v>0</v>
      </c>
      <c r="F35" s="278">
        <f>SUM(F36:F37)</f>
        <v>0</v>
      </c>
      <c r="G35" s="278">
        <f>SUM(G36:G37)</f>
        <v>0</v>
      </c>
      <c r="H35" s="278">
        <f t="shared" si="0"/>
        <v>0</v>
      </c>
    </row>
    <row r="36" spans="1:8" ht="25.5" hidden="1" x14ac:dyDescent="0.2">
      <c r="A36" s="63">
        <f t="shared" si="1"/>
        <v>27</v>
      </c>
      <c r="B36" s="66" t="s">
        <v>640</v>
      </c>
      <c r="C36" s="147">
        <f>C25+C27+C29+C30+C31+C34</f>
        <v>0</v>
      </c>
      <c r="D36" s="147">
        <f>D25+D27+D29+D30+D31+D34</f>
        <v>0</v>
      </c>
      <c r="E36" s="147">
        <f>E25+E27+E29+E30+E31+E34</f>
        <v>0</v>
      </c>
      <c r="F36" s="147">
        <f>F25+F27+F29+F30+F31+F34</f>
        <v>0</v>
      </c>
      <c r="G36" s="147">
        <f>G25+G27+G29+G30+G31+G34</f>
        <v>0</v>
      </c>
      <c r="H36" s="147">
        <f t="shared" si="0"/>
        <v>0</v>
      </c>
    </row>
    <row r="37" spans="1:8" ht="25.5" hidden="1" x14ac:dyDescent="0.2">
      <c r="A37" s="63">
        <f t="shared" si="1"/>
        <v>28</v>
      </c>
      <c r="B37" s="66" t="s">
        <v>641</v>
      </c>
      <c r="C37" s="147">
        <f>C26+C32+C33</f>
        <v>0</v>
      </c>
      <c r="D37" s="147">
        <f>D26+D32+D33</f>
        <v>0</v>
      </c>
      <c r="E37" s="147">
        <f>E26+E32+E33</f>
        <v>0</v>
      </c>
      <c r="F37" s="147">
        <f>F26+F32+F33</f>
        <v>0</v>
      </c>
      <c r="G37" s="147">
        <f>G26+G32+G33</f>
        <v>0</v>
      </c>
      <c r="H37" s="147">
        <f t="shared" si="0"/>
        <v>0</v>
      </c>
    </row>
    <row r="38" spans="1:8" hidden="1" x14ac:dyDescent="0.2">
      <c r="A38" s="63">
        <f t="shared" si="1"/>
        <v>29</v>
      </c>
      <c r="B38" s="66" t="s">
        <v>700</v>
      </c>
      <c r="C38" s="486"/>
      <c r="D38" s="487"/>
      <c r="E38" s="487"/>
      <c r="F38" s="487"/>
      <c r="G38" s="487"/>
      <c r="H38" s="488"/>
    </row>
  </sheetData>
  <mergeCells count="10">
    <mergeCell ref="C38:H38"/>
    <mergeCell ref="A1:H1"/>
    <mergeCell ref="A2:H2"/>
    <mergeCell ref="A3:H3"/>
    <mergeCell ref="A4:H4"/>
    <mergeCell ref="C7:G7"/>
    <mergeCell ref="A7:A8"/>
    <mergeCell ref="B7:B8"/>
    <mergeCell ref="H7:H8"/>
    <mergeCell ref="A5:H5"/>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22"/>
  <sheetViews>
    <sheetView view="pageBreakPreview" topLeftCell="A4" zoomScaleNormal="100" zoomScaleSheetLayoutView="100" workbookViewId="0">
      <selection activeCell="G18" sqref="G18"/>
    </sheetView>
  </sheetViews>
  <sheetFormatPr defaultRowHeight="12.75" x14ac:dyDescent="0.2"/>
  <cols>
    <col min="1" max="1" width="7" style="31" customWidth="1"/>
    <col min="2" max="2" width="17.42578125" style="31" customWidth="1"/>
    <col min="3" max="8" width="11.140625" style="31" customWidth="1"/>
    <col min="9" max="16384" width="9.140625" style="31"/>
  </cols>
  <sheetData>
    <row r="1" spans="1:9" ht="15.75" x14ac:dyDescent="0.2">
      <c r="A1" s="436" t="s">
        <v>116</v>
      </c>
      <c r="B1" s="436"/>
      <c r="C1" s="436"/>
      <c r="D1" s="436"/>
      <c r="E1" s="436"/>
      <c r="F1" s="436"/>
      <c r="G1" s="436"/>
      <c r="H1" s="436"/>
    </row>
    <row r="2" spans="1:9" ht="15.75" x14ac:dyDescent="0.2">
      <c r="A2" s="437" t="s">
        <v>117</v>
      </c>
      <c r="B2" s="437"/>
      <c r="C2" s="437"/>
      <c r="D2" s="437"/>
      <c r="E2" s="437"/>
      <c r="F2" s="437"/>
      <c r="G2" s="437"/>
      <c r="H2" s="437"/>
    </row>
    <row r="3" spans="1:9" ht="15.75" x14ac:dyDescent="0.2">
      <c r="A3" s="437" t="str">
        <f>'5.1'!A3:H3</f>
        <v>по состоянию на 31.03.2026</v>
      </c>
      <c r="B3" s="437"/>
      <c r="C3" s="437"/>
      <c r="D3" s="437"/>
      <c r="E3" s="437"/>
      <c r="F3" s="437"/>
      <c r="G3" s="437"/>
      <c r="H3" s="437"/>
    </row>
    <row r="4" spans="1:9" ht="15.75" x14ac:dyDescent="0.2">
      <c r="A4" s="437" t="s">
        <v>733</v>
      </c>
      <c r="B4" s="437"/>
      <c r="C4" s="437"/>
      <c r="D4" s="437"/>
      <c r="E4" s="437"/>
      <c r="F4" s="437"/>
      <c r="G4" s="437"/>
      <c r="H4" s="437"/>
    </row>
    <row r="5" spans="1:9" ht="15.75" x14ac:dyDescent="0.2">
      <c r="A5" s="437" t="s">
        <v>915</v>
      </c>
      <c r="B5" s="437"/>
      <c r="C5" s="437"/>
      <c r="D5" s="437"/>
      <c r="E5" s="437"/>
      <c r="F5" s="437"/>
      <c r="G5" s="437"/>
      <c r="H5" s="437"/>
      <c r="I5" s="62"/>
    </row>
    <row r="6" spans="1:9" x14ac:dyDescent="0.2">
      <c r="H6" s="34" t="s">
        <v>628</v>
      </c>
    </row>
    <row r="7" spans="1:9" ht="122.25" customHeight="1" x14ac:dyDescent="0.2">
      <c r="A7" s="220" t="s">
        <v>0</v>
      </c>
      <c r="B7" s="220" t="s">
        <v>2</v>
      </c>
      <c r="C7" s="220" t="s">
        <v>289</v>
      </c>
      <c r="D7" s="220" t="s">
        <v>146</v>
      </c>
      <c r="E7" s="220" t="s">
        <v>147</v>
      </c>
      <c r="F7" s="220" t="s">
        <v>149</v>
      </c>
      <c r="G7" s="220" t="s">
        <v>135</v>
      </c>
      <c r="H7" s="220" t="s">
        <v>125</v>
      </c>
    </row>
    <row r="8" spans="1:9" x14ac:dyDescent="0.2">
      <c r="A8" s="280">
        <v>1</v>
      </c>
      <c r="B8" s="280">
        <v>2</v>
      </c>
      <c r="C8" s="280">
        <v>3</v>
      </c>
      <c r="D8" s="280">
        <v>4</v>
      </c>
      <c r="E8" s="280">
        <v>5</v>
      </c>
      <c r="F8" s="280">
        <v>6</v>
      </c>
      <c r="G8" s="280">
        <v>7</v>
      </c>
      <c r="H8" s="280">
        <v>8</v>
      </c>
    </row>
    <row r="9" spans="1:9" ht="38.25" x14ac:dyDescent="0.2">
      <c r="A9" s="324">
        <v>1</v>
      </c>
      <c r="B9" s="298" t="s">
        <v>1127</v>
      </c>
      <c r="C9" s="334">
        <f t="shared" ref="C9:F9" si="0">C22</f>
        <v>0</v>
      </c>
      <c r="D9" s="334">
        <f t="shared" si="0"/>
        <v>187188</v>
      </c>
      <c r="E9" s="334">
        <f t="shared" si="0"/>
        <v>0</v>
      </c>
      <c r="F9" s="334">
        <f t="shared" si="0"/>
        <v>0</v>
      </c>
      <c r="G9" s="334">
        <f>G22</f>
        <v>76049</v>
      </c>
      <c r="H9" s="334">
        <f>H22</f>
        <v>263237</v>
      </c>
    </row>
    <row r="10" spans="1:9" ht="63.75" x14ac:dyDescent="0.2">
      <c r="A10" s="217">
        <v>2</v>
      </c>
      <c r="B10" s="281" t="s">
        <v>151</v>
      </c>
      <c r="C10" s="300">
        <v>0</v>
      </c>
      <c r="D10" s="299">
        <f>(3794-2619)-G10</f>
        <v>1195</v>
      </c>
      <c r="E10" s="299">
        <v>0</v>
      </c>
      <c r="F10" s="299">
        <v>0</v>
      </c>
      <c r="G10" s="299">
        <v>-20</v>
      </c>
      <c r="H10" s="299">
        <f>SUM(C10:G10)</f>
        <v>1175</v>
      </c>
    </row>
    <row r="11" spans="1:9" ht="25.5" hidden="1" x14ac:dyDescent="0.2">
      <c r="A11" s="217">
        <v>3</v>
      </c>
      <c r="B11" s="281" t="s">
        <v>288</v>
      </c>
      <c r="C11" s="300">
        <v>0</v>
      </c>
      <c r="D11" s="300">
        <v>0</v>
      </c>
      <c r="E11" s="300">
        <v>0</v>
      </c>
      <c r="F11" s="300">
        <v>0</v>
      </c>
      <c r="G11" s="300">
        <v>0</v>
      </c>
      <c r="H11" s="300">
        <f>SUM(C11:G11)</f>
        <v>0</v>
      </c>
    </row>
    <row r="12" spans="1:9" ht="38.25" x14ac:dyDescent="0.2">
      <c r="A12" s="220">
        <v>5</v>
      </c>
      <c r="B12" s="320" t="s">
        <v>1128</v>
      </c>
      <c r="C12" s="321">
        <f t="shared" ref="C12:H12" si="1">SUM(C9:C11)</f>
        <v>0</v>
      </c>
      <c r="D12" s="321">
        <f t="shared" si="1"/>
        <v>188383</v>
      </c>
      <c r="E12" s="321">
        <f t="shared" si="1"/>
        <v>0</v>
      </c>
      <c r="F12" s="321">
        <f t="shared" si="1"/>
        <v>0</v>
      </c>
      <c r="G12" s="321">
        <f t="shared" si="1"/>
        <v>76029</v>
      </c>
      <c r="H12" s="321">
        <f t="shared" si="1"/>
        <v>264412</v>
      </c>
    </row>
    <row r="14" spans="1:9" ht="30" customHeight="1" x14ac:dyDescent="0.2">
      <c r="A14" s="457" t="s">
        <v>916</v>
      </c>
      <c r="B14" s="457"/>
      <c r="C14" s="457"/>
      <c r="D14" s="457"/>
      <c r="E14" s="457"/>
      <c r="F14" s="457"/>
      <c r="G14" s="457"/>
      <c r="H14" s="457"/>
      <c r="I14" s="62"/>
    </row>
    <row r="15" spans="1:9" x14ac:dyDescent="0.2">
      <c r="H15" s="34" t="s">
        <v>628</v>
      </c>
    </row>
    <row r="16" spans="1:9" ht="120.75" customHeight="1" x14ac:dyDescent="0.2">
      <c r="A16" s="220" t="s">
        <v>0</v>
      </c>
      <c r="B16" s="220" t="s">
        <v>2</v>
      </c>
      <c r="C16" s="220" t="s">
        <v>289</v>
      </c>
      <c r="D16" s="220" t="s">
        <v>146</v>
      </c>
      <c r="E16" s="220" t="s">
        <v>147</v>
      </c>
      <c r="F16" s="220" t="s">
        <v>149</v>
      </c>
      <c r="G16" s="220" t="s">
        <v>135</v>
      </c>
      <c r="H16" s="220" t="s">
        <v>125</v>
      </c>
    </row>
    <row r="17" spans="1:8" x14ac:dyDescent="0.2">
      <c r="A17" s="280">
        <v>1</v>
      </c>
      <c r="B17" s="280">
        <v>2</v>
      </c>
      <c r="C17" s="280">
        <v>3</v>
      </c>
      <c r="D17" s="280">
        <v>4</v>
      </c>
      <c r="E17" s="280">
        <v>5</v>
      </c>
      <c r="F17" s="280">
        <v>6</v>
      </c>
      <c r="G17" s="280">
        <v>7</v>
      </c>
      <c r="H17" s="280">
        <v>8</v>
      </c>
    </row>
    <row r="18" spans="1:8" ht="38.25" x14ac:dyDescent="0.2">
      <c r="A18" s="324">
        <v>1</v>
      </c>
      <c r="B18" s="298" t="s">
        <v>710</v>
      </c>
      <c r="C18" s="334">
        <v>0</v>
      </c>
      <c r="D18" s="334">
        <v>11934</v>
      </c>
      <c r="E18" s="334">
        <v>0</v>
      </c>
      <c r="F18" s="334">
        <v>0</v>
      </c>
      <c r="G18" s="334">
        <v>78738</v>
      </c>
      <c r="H18" s="334">
        <f>SUM(C18:G18)</f>
        <v>90672</v>
      </c>
    </row>
    <row r="19" spans="1:8" ht="63.75" x14ac:dyDescent="0.2">
      <c r="A19" s="217">
        <v>2</v>
      </c>
      <c r="B19" s="281" t="s">
        <v>151</v>
      </c>
      <c r="C19" s="300">
        <v>0</v>
      </c>
      <c r="D19" s="299">
        <v>175254</v>
      </c>
      <c r="E19" s="299">
        <v>0</v>
      </c>
      <c r="F19" s="299">
        <v>0</v>
      </c>
      <c r="G19" s="299">
        <v>-2689</v>
      </c>
      <c r="H19" s="299">
        <f>SUM(C19:G19)</f>
        <v>172565</v>
      </c>
    </row>
    <row r="20" spans="1:8" ht="25.5" hidden="1" x14ac:dyDescent="0.2">
      <c r="A20" s="217">
        <v>3</v>
      </c>
      <c r="B20" s="281" t="s">
        <v>288</v>
      </c>
      <c r="C20" s="300">
        <v>0</v>
      </c>
      <c r="D20" s="300">
        <v>0</v>
      </c>
      <c r="E20" s="300">
        <v>0</v>
      </c>
      <c r="F20" s="300">
        <v>0</v>
      </c>
      <c r="G20" s="300">
        <v>0</v>
      </c>
      <c r="H20" s="299">
        <f>SUM(C20:G20)</f>
        <v>0</v>
      </c>
    </row>
    <row r="21" spans="1:8" hidden="1" x14ac:dyDescent="0.2">
      <c r="A21" s="217">
        <v>4</v>
      </c>
      <c r="B21" s="281" t="s">
        <v>152</v>
      </c>
      <c r="C21" s="300">
        <v>0</v>
      </c>
      <c r="D21" s="300">
        <v>0</v>
      </c>
      <c r="E21" s="300">
        <v>0</v>
      </c>
      <c r="F21" s="300">
        <v>0</v>
      </c>
      <c r="G21" s="300">
        <v>0</v>
      </c>
      <c r="H21" s="299">
        <f>SUM(C21:G21)</f>
        <v>0</v>
      </c>
    </row>
    <row r="22" spans="1:8" ht="38.25" x14ac:dyDescent="0.2">
      <c r="A22" s="220">
        <v>5</v>
      </c>
      <c r="B22" s="320" t="s">
        <v>734</v>
      </c>
      <c r="C22" s="321">
        <f t="shared" ref="C22:G22" si="2">SUM(C18:C21)</f>
        <v>0</v>
      </c>
      <c r="D22" s="321">
        <f t="shared" si="2"/>
        <v>187188</v>
      </c>
      <c r="E22" s="321">
        <f t="shared" si="2"/>
        <v>0</v>
      </c>
      <c r="F22" s="321">
        <f t="shared" si="2"/>
        <v>0</v>
      </c>
      <c r="G22" s="321">
        <f t="shared" si="2"/>
        <v>76049</v>
      </c>
      <c r="H22" s="321">
        <f>SUM(H18:H21)</f>
        <v>263237</v>
      </c>
    </row>
  </sheetData>
  <mergeCells count="6">
    <mergeCell ref="A1:H1"/>
    <mergeCell ref="A2:H2"/>
    <mergeCell ref="A3:H3"/>
    <mergeCell ref="A4:H4"/>
    <mergeCell ref="A14:H14"/>
    <mergeCell ref="A5:H5"/>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9"/>
  <sheetViews>
    <sheetView view="pageBreakPreview" zoomScaleNormal="100" zoomScaleSheetLayoutView="100" workbookViewId="0">
      <selection activeCell="E58" sqref="E58"/>
    </sheetView>
  </sheetViews>
  <sheetFormatPr defaultRowHeight="12.75" x14ac:dyDescent="0.2"/>
  <cols>
    <col min="1" max="1" width="9.140625" style="31"/>
    <col min="2" max="2" width="40" style="31" customWidth="1"/>
    <col min="3" max="3" width="18.42578125" style="31" customWidth="1"/>
    <col min="4" max="4" width="18.28515625" style="31" customWidth="1"/>
    <col min="5" max="5" width="18.85546875" style="31" customWidth="1"/>
    <col min="6" max="6" width="18.5703125" style="31" customWidth="1"/>
    <col min="7" max="16384" width="9.140625" style="31"/>
  </cols>
  <sheetData>
    <row r="1" spans="1:4" ht="15.75" x14ac:dyDescent="0.2">
      <c r="A1" s="436" t="s">
        <v>116</v>
      </c>
      <c r="B1" s="436"/>
      <c r="C1" s="436"/>
      <c r="D1" s="436"/>
    </row>
    <row r="2" spans="1:4" ht="15.75" x14ac:dyDescent="0.2">
      <c r="A2" s="437" t="s">
        <v>117</v>
      </c>
      <c r="B2" s="437"/>
      <c r="C2" s="437"/>
      <c r="D2" s="437"/>
    </row>
    <row r="3" spans="1:4" ht="15.75" x14ac:dyDescent="0.2">
      <c r="A3" s="437" t="str">
        <f>'5.1'!A3:H3</f>
        <v>по состоянию на 31.03.2026</v>
      </c>
      <c r="B3" s="437"/>
      <c r="C3" s="437"/>
      <c r="D3" s="437"/>
    </row>
    <row r="4" spans="1:4" ht="14.25" x14ac:dyDescent="0.2">
      <c r="A4" s="438" t="s">
        <v>737</v>
      </c>
      <c r="B4" s="438"/>
      <c r="C4" s="438"/>
      <c r="D4" s="438"/>
    </row>
    <row r="5" spans="1:4" ht="27.75" customHeight="1" x14ac:dyDescent="0.2">
      <c r="A5" s="438" t="s">
        <v>656</v>
      </c>
      <c r="B5" s="438"/>
      <c r="C5" s="438"/>
      <c r="D5" s="438"/>
    </row>
    <row r="6" spans="1:4" x14ac:dyDescent="0.2">
      <c r="D6" s="34" t="s">
        <v>676</v>
      </c>
    </row>
    <row r="7" spans="1:4" ht="25.5" x14ac:dyDescent="0.2">
      <c r="A7" s="220" t="s">
        <v>0</v>
      </c>
      <c r="B7" s="220" t="s">
        <v>2</v>
      </c>
      <c r="C7" s="220" t="str">
        <f>'5.1'!C7:E7</f>
        <v>31 марта 2026 г.</v>
      </c>
      <c r="D7" s="220" t="str">
        <f>'5.1'!F7</f>
        <v>31 декабря 2025 г.</v>
      </c>
    </row>
    <row r="8" spans="1:4" x14ac:dyDescent="0.2">
      <c r="A8" s="280">
        <v>1</v>
      </c>
      <c r="B8" s="280">
        <v>2</v>
      </c>
      <c r="C8" s="280">
        <v>3</v>
      </c>
      <c r="D8" s="280">
        <v>4</v>
      </c>
    </row>
    <row r="9" spans="1:4" ht="25.5" hidden="1" x14ac:dyDescent="0.2">
      <c r="A9" s="217">
        <v>1</v>
      </c>
      <c r="B9" s="281" t="s">
        <v>127</v>
      </c>
      <c r="C9" s="319">
        <v>0</v>
      </c>
      <c r="D9" s="319">
        <v>0</v>
      </c>
    </row>
    <row r="10" spans="1:4" x14ac:dyDescent="0.2">
      <c r="A10" s="217">
        <v>2</v>
      </c>
      <c r="B10" s="281" t="s">
        <v>673</v>
      </c>
      <c r="C10" s="299">
        <v>284256.89</v>
      </c>
      <c r="D10" s="299">
        <v>395903.19</v>
      </c>
    </row>
    <row r="11" spans="1:4" ht="25.5" hidden="1" x14ac:dyDescent="0.2">
      <c r="A11" s="443">
        <v>3</v>
      </c>
      <c r="B11" s="329" t="s">
        <v>917</v>
      </c>
      <c r="C11" s="489">
        <f>SUM(C13:C14)</f>
        <v>0</v>
      </c>
      <c r="D11" s="489">
        <f>SUM(D13:D14)</f>
        <v>0</v>
      </c>
    </row>
    <row r="12" spans="1:4" hidden="1" x14ac:dyDescent="0.2">
      <c r="A12" s="443"/>
      <c r="B12" s="329" t="s">
        <v>128</v>
      </c>
      <c r="C12" s="489"/>
      <c r="D12" s="489"/>
    </row>
    <row r="13" spans="1:4" hidden="1" x14ac:dyDescent="0.2">
      <c r="A13" s="217">
        <v>4</v>
      </c>
      <c r="B13" s="281" t="s">
        <v>674</v>
      </c>
      <c r="C13" s="300">
        <v>0</v>
      </c>
      <c r="D13" s="300">
        <v>0</v>
      </c>
    </row>
    <row r="14" spans="1:4" ht="25.5" hidden="1" x14ac:dyDescent="0.2">
      <c r="A14" s="217">
        <v>5</v>
      </c>
      <c r="B14" s="281" t="s">
        <v>675</v>
      </c>
      <c r="C14" s="300">
        <v>0</v>
      </c>
      <c r="D14" s="300">
        <v>0</v>
      </c>
    </row>
    <row r="15" spans="1:4" ht="25.5" hidden="1" x14ac:dyDescent="0.2">
      <c r="A15" s="443">
        <v>6</v>
      </c>
      <c r="B15" s="329" t="s">
        <v>918</v>
      </c>
      <c r="C15" s="489">
        <f>SUM(C17:C18)</f>
        <v>0</v>
      </c>
      <c r="D15" s="489">
        <f>SUM(D17:D18)</f>
        <v>0</v>
      </c>
    </row>
    <row r="16" spans="1:4" hidden="1" x14ac:dyDescent="0.2">
      <c r="A16" s="443"/>
      <c r="B16" s="329" t="s">
        <v>128</v>
      </c>
      <c r="C16" s="489"/>
      <c r="D16" s="489"/>
    </row>
    <row r="17" spans="1:4" hidden="1" x14ac:dyDescent="0.2">
      <c r="A17" s="217">
        <v>7</v>
      </c>
      <c r="B17" s="281" t="s">
        <v>674</v>
      </c>
      <c r="C17" s="300">
        <v>0</v>
      </c>
      <c r="D17" s="300">
        <v>0</v>
      </c>
    </row>
    <row r="18" spans="1:4" ht="25.5" hidden="1" x14ac:dyDescent="0.2">
      <c r="A18" s="217">
        <v>8</v>
      </c>
      <c r="B18" s="281" t="s">
        <v>675</v>
      </c>
      <c r="C18" s="300">
        <v>0</v>
      </c>
      <c r="D18" s="300">
        <v>0</v>
      </c>
    </row>
    <row r="19" spans="1:4" ht="25.5" hidden="1" x14ac:dyDescent="0.2">
      <c r="A19" s="443">
        <v>9</v>
      </c>
      <c r="B19" s="329" t="s">
        <v>919</v>
      </c>
      <c r="C19" s="489">
        <f>SUM(C21:C22)</f>
        <v>0</v>
      </c>
      <c r="D19" s="489">
        <f>SUM(D21:D22)</f>
        <v>0</v>
      </c>
    </row>
    <row r="20" spans="1:4" hidden="1" x14ac:dyDescent="0.2">
      <c r="A20" s="443"/>
      <c r="B20" s="329" t="s">
        <v>128</v>
      </c>
      <c r="C20" s="489"/>
      <c r="D20" s="489"/>
    </row>
    <row r="21" spans="1:4" hidden="1" x14ac:dyDescent="0.2">
      <c r="A21" s="217">
        <v>10</v>
      </c>
      <c r="B21" s="281" t="s">
        <v>674</v>
      </c>
      <c r="C21" s="300">
        <v>0</v>
      </c>
      <c r="D21" s="300">
        <v>0</v>
      </c>
    </row>
    <row r="22" spans="1:4" ht="25.5" hidden="1" x14ac:dyDescent="0.2">
      <c r="A22" s="217">
        <v>11</v>
      </c>
      <c r="B22" s="281" t="s">
        <v>675</v>
      </c>
      <c r="C22" s="300">
        <v>0</v>
      </c>
      <c r="D22" s="300">
        <v>0</v>
      </c>
    </row>
    <row r="23" spans="1:4" hidden="1" x14ac:dyDescent="0.2">
      <c r="A23" s="443">
        <v>12</v>
      </c>
      <c r="B23" s="329" t="s">
        <v>920</v>
      </c>
      <c r="C23" s="489">
        <f>SUM(C25:C26)</f>
        <v>0</v>
      </c>
      <c r="D23" s="489">
        <f>SUM(D25:D26)</f>
        <v>0</v>
      </c>
    </row>
    <row r="24" spans="1:4" hidden="1" x14ac:dyDescent="0.2">
      <c r="A24" s="443"/>
      <c r="B24" s="329" t="s">
        <v>128</v>
      </c>
      <c r="C24" s="489"/>
      <c r="D24" s="489"/>
    </row>
    <row r="25" spans="1:4" hidden="1" x14ac:dyDescent="0.2">
      <c r="A25" s="217">
        <v>13</v>
      </c>
      <c r="B25" s="281" t="s">
        <v>674</v>
      </c>
      <c r="C25" s="300">
        <v>0</v>
      </c>
      <c r="D25" s="300">
        <v>0</v>
      </c>
    </row>
    <row r="26" spans="1:4" ht="25.5" hidden="1" x14ac:dyDescent="0.2">
      <c r="A26" s="217">
        <v>14</v>
      </c>
      <c r="B26" s="281" t="s">
        <v>675</v>
      </c>
      <c r="C26" s="300">
        <v>0</v>
      </c>
      <c r="D26" s="300">
        <v>0</v>
      </c>
    </row>
    <row r="27" spans="1:4" hidden="1" x14ac:dyDescent="0.2">
      <c r="A27" s="217">
        <v>15</v>
      </c>
      <c r="B27" s="281" t="s">
        <v>135</v>
      </c>
      <c r="C27" s="300">
        <v>0</v>
      </c>
      <c r="D27" s="300">
        <v>0</v>
      </c>
    </row>
    <row r="28" spans="1:4" x14ac:dyDescent="0.2">
      <c r="A28" s="220">
        <v>16</v>
      </c>
      <c r="B28" s="320" t="s">
        <v>125</v>
      </c>
      <c r="C28" s="321">
        <f>C23+C19+C15+C11+C10+C9</f>
        <v>284256.89</v>
      </c>
      <c r="D28" s="321">
        <f>D23+D19+D15+D11+D10+D9</f>
        <v>395903.19</v>
      </c>
    </row>
    <row r="29" spans="1:4" ht="13.5" hidden="1" thickBot="1" x14ac:dyDescent="0.25">
      <c r="A29" s="115">
        <v>17</v>
      </c>
      <c r="B29" s="36" t="s">
        <v>700</v>
      </c>
      <c r="C29" s="490"/>
      <c r="D29" s="491"/>
    </row>
  </sheetData>
  <mergeCells count="18">
    <mergeCell ref="A1:D1"/>
    <mergeCell ref="A2:D2"/>
    <mergeCell ref="A3:D3"/>
    <mergeCell ref="A4:D4"/>
    <mergeCell ref="A5:D5"/>
    <mergeCell ref="D23:D24"/>
    <mergeCell ref="D11:D12"/>
    <mergeCell ref="C11:C12"/>
    <mergeCell ref="A11:A12"/>
    <mergeCell ref="C29:D29"/>
    <mergeCell ref="A15:A16"/>
    <mergeCell ref="C15:C16"/>
    <mergeCell ref="D15:D16"/>
    <mergeCell ref="A19:A20"/>
    <mergeCell ref="C19:C20"/>
    <mergeCell ref="D19:D20"/>
    <mergeCell ref="A23:A24"/>
    <mergeCell ref="C23:C24"/>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view="pageBreakPreview" zoomScaleNormal="100" zoomScaleSheetLayoutView="100" workbookViewId="0">
      <selection activeCell="N31" sqref="N31"/>
    </sheetView>
  </sheetViews>
  <sheetFormatPr defaultRowHeight="12.75" x14ac:dyDescent="0.2"/>
  <cols>
    <col min="1" max="1" width="9.140625" style="31"/>
    <col min="2" max="2" width="19.7109375" style="31" customWidth="1"/>
    <col min="3" max="6" width="15.140625" style="31" customWidth="1"/>
    <col min="7" max="16384" width="9.140625" style="31"/>
  </cols>
  <sheetData>
    <row r="1" spans="1:6" ht="15.75" x14ac:dyDescent="0.2">
      <c r="A1" s="436" t="s">
        <v>116</v>
      </c>
      <c r="B1" s="436"/>
      <c r="C1" s="436"/>
      <c r="D1" s="436"/>
      <c r="E1" s="436"/>
      <c r="F1" s="436"/>
    </row>
    <row r="2" spans="1:6" ht="15.75" x14ac:dyDescent="0.2">
      <c r="A2" s="437" t="s">
        <v>117</v>
      </c>
      <c r="B2" s="437"/>
      <c r="C2" s="437"/>
      <c r="D2" s="437"/>
      <c r="E2" s="437"/>
      <c r="F2" s="437"/>
    </row>
    <row r="3" spans="1:6" ht="15.75" x14ac:dyDescent="0.2">
      <c r="A3" s="437" t="str">
        <f>'5.1'!A3:H3</f>
        <v>по состоянию на 31.03.2026</v>
      </c>
      <c r="B3" s="437"/>
      <c r="C3" s="437"/>
      <c r="D3" s="437"/>
      <c r="E3" s="437"/>
      <c r="F3" s="437"/>
    </row>
    <row r="4" spans="1:6" ht="14.25" x14ac:dyDescent="0.2">
      <c r="A4" s="442" t="s">
        <v>735</v>
      </c>
      <c r="B4" s="442"/>
      <c r="C4" s="442"/>
      <c r="D4" s="442"/>
      <c r="E4" s="442"/>
      <c r="F4" s="442"/>
    </row>
    <row r="5" spans="1:6" ht="14.25" x14ac:dyDescent="0.2">
      <c r="A5" s="442" t="s">
        <v>677</v>
      </c>
      <c r="B5" s="442"/>
      <c r="C5" s="442"/>
      <c r="D5" s="442"/>
      <c r="E5" s="442"/>
      <c r="F5" s="442"/>
    </row>
    <row r="6" spans="1:6" ht="14.25" x14ac:dyDescent="0.2">
      <c r="A6" s="67"/>
      <c r="B6" s="67"/>
      <c r="C6" s="67"/>
      <c r="D6" s="67"/>
      <c r="F6" s="34" t="s">
        <v>921</v>
      </c>
    </row>
    <row r="7" spans="1:6" x14ac:dyDescent="0.2">
      <c r="A7" s="460" t="s">
        <v>0</v>
      </c>
      <c r="B7" s="460" t="s">
        <v>2</v>
      </c>
      <c r="C7" s="495" t="str">
        <f>'5.1'!C7:E7</f>
        <v>31 марта 2026 г.</v>
      </c>
      <c r="D7" s="495"/>
      <c r="E7" s="495" t="str">
        <f>'5.1'!F7</f>
        <v>31 декабря 2025 г.</v>
      </c>
      <c r="F7" s="495"/>
    </row>
    <row r="8" spans="1:6" ht="25.5" x14ac:dyDescent="0.2">
      <c r="A8" s="460"/>
      <c r="B8" s="460"/>
      <c r="C8" s="220" t="s">
        <v>678</v>
      </c>
      <c r="D8" s="220" t="s">
        <v>679</v>
      </c>
      <c r="E8" s="220" t="s">
        <v>678</v>
      </c>
      <c r="F8" s="220" t="s">
        <v>679</v>
      </c>
    </row>
    <row r="9" spans="1:6" x14ac:dyDescent="0.2">
      <c r="A9" s="280">
        <v>1</v>
      </c>
      <c r="B9" s="280">
        <v>2</v>
      </c>
      <c r="C9" s="280">
        <v>3</v>
      </c>
      <c r="D9" s="280">
        <v>4</v>
      </c>
      <c r="E9" s="280">
        <v>5</v>
      </c>
      <c r="F9" s="280">
        <v>6</v>
      </c>
    </row>
    <row r="10" spans="1:6" ht="63.75" hidden="1" x14ac:dyDescent="0.2">
      <c r="A10" s="217">
        <v>1</v>
      </c>
      <c r="B10" s="281" t="s">
        <v>922</v>
      </c>
      <c r="C10" s="337" t="s">
        <v>115</v>
      </c>
      <c r="D10" s="338" t="s">
        <v>115</v>
      </c>
      <c r="E10" s="337" t="s">
        <v>115</v>
      </c>
      <c r="F10" s="338" t="s">
        <v>115</v>
      </c>
    </row>
    <row r="11" spans="1:6" ht="25.5" x14ac:dyDescent="0.2">
      <c r="A11" s="301">
        <v>2</v>
      </c>
      <c r="B11" s="66" t="s">
        <v>673</v>
      </c>
      <c r="C11" s="337">
        <v>0.21</v>
      </c>
      <c r="D11" s="338">
        <v>46326</v>
      </c>
      <c r="E11" s="337">
        <v>0.21</v>
      </c>
      <c r="F11" s="338">
        <v>46326</v>
      </c>
    </row>
    <row r="12" spans="1:6" ht="51.75" hidden="1" thickBot="1" x14ac:dyDescent="0.25">
      <c r="A12" s="335">
        <v>3</v>
      </c>
      <c r="B12" s="336" t="s">
        <v>924</v>
      </c>
      <c r="C12" s="335" t="s">
        <v>115</v>
      </c>
      <c r="D12" s="335" t="s">
        <v>115</v>
      </c>
      <c r="E12" s="335" t="s">
        <v>115</v>
      </c>
      <c r="F12" s="335" t="s">
        <v>115</v>
      </c>
    </row>
    <row r="13" spans="1:6" ht="43.5" hidden="1" customHeight="1" thickBot="1" x14ac:dyDescent="0.25">
      <c r="A13" s="57">
        <v>4</v>
      </c>
      <c r="B13" s="68" t="s">
        <v>923</v>
      </c>
      <c r="C13" s="57" t="s">
        <v>115</v>
      </c>
      <c r="D13" s="57" t="s">
        <v>115</v>
      </c>
      <c r="E13" s="57" t="s">
        <v>115</v>
      </c>
      <c r="F13" s="57" t="s">
        <v>115</v>
      </c>
    </row>
    <row r="14" spans="1:6" ht="51.75" hidden="1" thickBot="1" x14ac:dyDescent="0.25">
      <c r="A14" s="57">
        <v>5</v>
      </c>
      <c r="B14" s="68" t="s">
        <v>925</v>
      </c>
      <c r="C14" s="57" t="s">
        <v>115</v>
      </c>
      <c r="D14" s="57" t="s">
        <v>115</v>
      </c>
      <c r="E14" s="57" t="s">
        <v>115</v>
      </c>
      <c r="F14" s="57" t="s">
        <v>115</v>
      </c>
    </row>
    <row r="15" spans="1:6" ht="39" hidden="1" thickBot="1" x14ac:dyDescent="0.25">
      <c r="A15" s="57">
        <v>6</v>
      </c>
      <c r="B15" s="68" t="s">
        <v>926</v>
      </c>
      <c r="C15" s="57" t="s">
        <v>115</v>
      </c>
      <c r="D15" s="57" t="s">
        <v>115</v>
      </c>
      <c r="E15" s="57" t="s">
        <v>115</v>
      </c>
      <c r="F15" s="57" t="s">
        <v>115</v>
      </c>
    </row>
    <row r="16" spans="1:6" ht="13.5" hidden="1" thickBot="1" x14ac:dyDescent="0.25">
      <c r="A16" s="57">
        <v>7</v>
      </c>
      <c r="B16" s="68" t="s">
        <v>135</v>
      </c>
      <c r="C16" s="57" t="s">
        <v>115</v>
      </c>
      <c r="D16" s="57" t="s">
        <v>115</v>
      </c>
      <c r="E16" s="57" t="s">
        <v>115</v>
      </c>
      <c r="F16" s="57" t="s">
        <v>115</v>
      </c>
    </row>
    <row r="17" spans="1:6" ht="13.5" hidden="1" thickBot="1" x14ac:dyDescent="0.25">
      <c r="A17" s="93">
        <v>8</v>
      </c>
      <c r="B17" s="68" t="s">
        <v>700</v>
      </c>
      <c r="C17" s="492"/>
      <c r="D17" s="493"/>
      <c r="E17" s="493"/>
      <c r="F17" s="494"/>
    </row>
  </sheetData>
  <mergeCells count="10">
    <mergeCell ref="A1:F1"/>
    <mergeCell ref="A2:F2"/>
    <mergeCell ref="A3:F3"/>
    <mergeCell ref="A4:F4"/>
    <mergeCell ref="A5:F5"/>
    <mergeCell ref="C17:F17"/>
    <mergeCell ref="A7:A8"/>
    <mergeCell ref="B7:B8"/>
    <mergeCell ref="C7:D7"/>
    <mergeCell ref="E7:F7"/>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32"/>
  <sheetViews>
    <sheetView view="pageBreakPreview" zoomScaleNormal="100" zoomScaleSheetLayoutView="100" workbookViewId="0">
      <selection activeCell="D30" sqref="D30"/>
    </sheetView>
  </sheetViews>
  <sheetFormatPr defaultRowHeight="12.75" x14ac:dyDescent="0.2"/>
  <cols>
    <col min="1" max="1" width="9.140625" style="31"/>
    <col min="2" max="2" width="40" style="31" customWidth="1"/>
    <col min="3" max="4" width="19.7109375" style="31" customWidth="1"/>
    <col min="5" max="16384" width="9.140625" style="31"/>
  </cols>
  <sheetData>
    <row r="1" spans="1:4" ht="15.75" x14ac:dyDescent="0.2">
      <c r="A1" s="436" t="s">
        <v>116</v>
      </c>
      <c r="B1" s="436"/>
      <c r="C1" s="436"/>
      <c r="D1" s="436"/>
    </row>
    <row r="2" spans="1:4" ht="15.75" x14ac:dyDescent="0.2">
      <c r="A2" s="437" t="s">
        <v>117</v>
      </c>
      <c r="B2" s="437"/>
      <c r="C2" s="437"/>
      <c r="D2" s="437"/>
    </row>
    <row r="3" spans="1:4" ht="15.75" x14ac:dyDescent="0.2">
      <c r="A3" s="437" t="str">
        <f>'5.1'!A3:H3</f>
        <v>по состоянию на 31.03.2026</v>
      </c>
      <c r="B3" s="437"/>
      <c r="C3" s="437"/>
      <c r="D3" s="437"/>
    </row>
    <row r="4" spans="1:4" ht="14.25" x14ac:dyDescent="0.2">
      <c r="A4" s="438" t="s">
        <v>737</v>
      </c>
      <c r="B4" s="438"/>
      <c r="C4" s="438"/>
      <c r="D4" s="438"/>
    </row>
    <row r="5" spans="1:4" ht="27" customHeight="1" x14ac:dyDescent="0.2">
      <c r="A5" s="438" t="s">
        <v>736</v>
      </c>
      <c r="B5" s="438"/>
      <c r="C5" s="438"/>
      <c r="D5" s="438"/>
    </row>
    <row r="6" spans="1:4" x14ac:dyDescent="0.2">
      <c r="D6" s="34" t="s">
        <v>154</v>
      </c>
    </row>
    <row r="7" spans="1:4" ht="25.5" x14ac:dyDescent="0.2">
      <c r="A7" s="220" t="s">
        <v>0</v>
      </c>
      <c r="B7" s="220" t="s">
        <v>2</v>
      </c>
      <c r="C7" s="220" t="str">
        <f>'5.1'!C7:E7</f>
        <v>31 марта 2026 г.</v>
      </c>
      <c r="D7" s="220" t="str">
        <f>'5.1'!F7</f>
        <v>31 декабря 2025 г.</v>
      </c>
    </row>
    <row r="8" spans="1:4" x14ac:dyDescent="0.2">
      <c r="A8" s="280">
        <v>1</v>
      </c>
      <c r="B8" s="280">
        <v>2</v>
      </c>
      <c r="C8" s="280">
        <v>3</v>
      </c>
      <c r="D8" s="280">
        <v>4</v>
      </c>
    </row>
    <row r="9" spans="1:4" ht="25.5" x14ac:dyDescent="0.2">
      <c r="A9" s="217">
        <v>1</v>
      </c>
      <c r="B9" s="281" t="s">
        <v>155</v>
      </c>
      <c r="C9" s="299">
        <v>11025</v>
      </c>
      <c r="D9" s="299">
        <v>0</v>
      </c>
    </row>
    <row r="10" spans="1:4" ht="25.5" x14ac:dyDescent="0.2">
      <c r="A10" s="217">
        <v>2</v>
      </c>
      <c r="B10" s="281" t="s">
        <v>156</v>
      </c>
      <c r="C10" s="299">
        <v>3386.4</v>
      </c>
      <c r="D10" s="299">
        <v>8313.06</v>
      </c>
    </row>
    <row r="11" spans="1:4" ht="25.5" hidden="1" x14ac:dyDescent="0.2">
      <c r="A11" s="217">
        <v>3</v>
      </c>
      <c r="B11" s="281" t="s">
        <v>157</v>
      </c>
      <c r="C11" s="300">
        <v>0</v>
      </c>
      <c r="D11" s="300">
        <v>0</v>
      </c>
    </row>
    <row r="12" spans="1:4" ht="25.5" hidden="1" x14ac:dyDescent="0.2">
      <c r="A12" s="217">
        <v>4</v>
      </c>
      <c r="B12" s="281" t="s">
        <v>158</v>
      </c>
      <c r="C12" s="300">
        <v>0</v>
      </c>
      <c r="D12" s="300">
        <v>0</v>
      </c>
    </row>
    <row r="13" spans="1:4" ht="25.5" hidden="1" x14ac:dyDescent="0.2">
      <c r="A13" s="443">
        <v>5</v>
      </c>
      <c r="B13" s="329" t="s">
        <v>159</v>
      </c>
      <c r="C13" s="489">
        <f>SUM(C15:C16)</f>
        <v>0</v>
      </c>
      <c r="D13" s="489">
        <f>SUM(D15:D16)</f>
        <v>0</v>
      </c>
    </row>
    <row r="14" spans="1:4" hidden="1" x14ac:dyDescent="0.2">
      <c r="A14" s="443"/>
      <c r="B14" s="329" t="s">
        <v>128</v>
      </c>
      <c r="C14" s="489"/>
      <c r="D14" s="489"/>
    </row>
    <row r="15" spans="1:4" ht="25.5" hidden="1" x14ac:dyDescent="0.2">
      <c r="A15" s="217">
        <v>6</v>
      </c>
      <c r="B15" s="281" t="s">
        <v>160</v>
      </c>
      <c r="C15" s="300">
        <v>0</v>
      </c>
      <c r="D15" s="300">
        <v>0</v>
      </c>
    </row>
    <row r="16" spans="1:4" hidden="1" x14ac:dyDescent="0.2">
      <c r="A16" s="217">
        <v>7</v>
      </c>
      <c r="B16" s="281" t="s">
        <v>161</v>
      </c>
      <c r="C16" s="300">
        <v>0</v>
      </c>
      <c r="D16" s="300">
        <v>0</v>
      </c>
    </row>
    <row r="17" spans="1:4" ht="25.5" hidden="1" x14ac:dyDescent="0.2">
      <c r="A17" s="217">
        <v>8</v>
      </c>
      <c r="B17" s="281" t="s">
        <v>149</v>
      </c>
      <c r="C17" s="300">
        <v>0</v>
      </c>
      <c r="D17" s="300">
        <v>0</v>
      </c>
    </row>
    <row r="18" spans="1:4" ht="51" hidden="1" x14ac:dyDescent="0.2">
      <c r="A18" s="217">
        <v>9</v>
      </c>
      <c r="B18" s="281" t="s">
        <v>901</v>
      </c>
      <c r="C18" s="300">
        <v>0</v>
      </c>
      <c r="D18" s="300">
        <v>0</v>
      </c>
    </row>
    <row r="19" spans="1:4" hidden="1" x14ac:dyDescent="0.2">
      <c r="A19" s="443">
        <v>10</v>
      </c>
      <c r="B19" s="329" t="s">
        <v>162</v>
      </c>
      <c r="C19" s="489">
        <f>SUM(C21:C25)</f>
        <v>0</v>
      </c>
      <c r="D19" s="489">
        <f>SUM(D21:D25)</f>
        <v>0</v>
      </c>
    </row>
    <row r="20" spans="1:4" hidden="1" x14ac:dyDescent="0.2">
      <c r="A20" s="443"/>
      <c r="B20" s="329" t="s">
        <v>128</v>
      </c>
      <c r="C20" s="489"/>
      <c r="D20" s="489"/>
    </row>
    <row r="21" spans="1:4" hidden="1" x14ac:dyDescent="0.2">
      <c r="A21" s="217">
        <v>11</v>
      </c>
      <c r="B21" s="281" t="s">
        <v>163</v>
      </c>
      <c r="C21" s="300">
        <v>0</v>
      </c>
      <c r="D21" s="300">
        <v>0</v>
      </c>
    </row>
    <row r="22" spans="1:4" hidden="1" x14ac:dyDescent="0.2">
      <c r="A22" s="217">
        <v>12</v>
      </c>
      <c r="B22" s="281" t="s">
        <v>164</v>
      </c>
      <c r="C22" s="300">
        <v>0</v>
      </c>
      <c r="D22" s="300">
        <v>0</v>
      </c>
    </row>
    <row r="23" spans="1:4" hidden="1" x14ac:dyDescent="0.2">
      <c r="A23" s="217">
        <v>13</v>
      </c>
      <c r="B23" s="281" t="s">
        <v>165</v>
      </c>
      <c r="C23" s="300">
        <v>0</v>
      </c>
      <c r="D23" s="300">
        <v>0</v>
      </c>
    </row>
    <row r="24" spans="1:4" hidden="1" x14ac:dyDescent="0.2">
      <c r="A24" s="217">
        <v>14</v>
      </c>
      <c r="B24" s="281" t="s">
        <v>166</v>
      </c>
      <c r="C24" s="300">
        <v>0</v>
      </c>
      <c r="D24" s="300">
        <v>0</v>
      </c>
    </row>
    <row r="25" spans="1:4" hidden="1" x14ac:dyDescent="0.2">
      <c r="A25" s="217">
        <v>15</v>
      </c>
      <c r="B25" s="281" t="s">
        <v>167</v>
      </c>
      <c r="C25" s="300">
        <v>0</v>
      </c>
      <c r="D25" s="300">
        <v>0</v>
      </c>
    </row>
    <row r="26" spans="1:4" hidden="1" x14ac:dyDescent="0.2">
      <c r="A26" s="328">
        <v>16</v>
      </c>
      <c r="B26" s="329" t="s">
        <v>168</v>
      </c>
      <c r="C26" s="339">
        <v>0</v>
      </c>
      <c r="D26" s="339">
        <v>0</v>
      </c>
    </row>
    <row r="27" spans="1:4" hidden="1" x14ac:dyDescent="0.2">
      <c r="A27" s="328">
        <v>17</v>
      </c>
      <c r="B27" s="329" t="s">
        <v>169</v>
      </c>
      <c r="C27" s="339">
        <v>0</v>
      </c>
      <c r="D27" s="339">
        <v>0</v>
      </c>
    </row>
    <row r="28" spans="1:4" hidden="1" x14ac:dyDescent="0.2">
      <c r="A28" s="328">
        <v>18</v>
      </c>
      <c r="B28" s="329" t="s">
        <v>170</v>
      </c>
      <c r="C28" s="339">
        <v>0</v>
      </c>
      <c r="D28" s="339">
        <v>0</v>
      </c>
    </row>
    <row r="29" spans="1:4" hidden="1" x14ac:dyDescent="0.2">
      <c r="A29" s="328">
        <v>19</v>
      </c>
      <c r="B29" s="329" t="s">
        <v>148</v>
      </c>
      <c r="C29" s="339">
        <v>0</v>
      </c>
      <c r="D29" s="339">
        <v>0</v>
      </c>
    </row>
    <row r="30" spans="1:4" x14ac:dyDescent="0.2">
      <c r="A30" s="328">
        <v>20</v>
      </c>
      <c r="B30" s="329" t="s">
        <v>135</v>
      </c>
      <c r="C30" s="339">
        <f>1092971.57-C9</f>
        <v>1081946.57</v>
      </c>
      <c r="D30" s="339">
        <v>1009874.21</v>
      </c>
    </row>
    <row r="31" spans="1:4" x14ac:dyDescent="0.2">
      <c r="A31" s="220">
        <v>21</v>
      </c>
      <c r="B31" s="320" t="s">
        <v>125</v>
      </c>
      <c r="C31" s="321">
        <f>SUM(C9:C14)+C19+C30</f>
        <v>1096357.97</v>
      </c>
      <c r="D31" s="321">
        <f>SUM(D9:D14)+D19+D30</f>
        <v>1018187.27</v>
      </c>
    </row>
    <row r="32" spans="1:4" ht="13.5" hidden="1" thickBot="1" x14ac:dyDescent="0.25">
      <c r="A32" s="115">
        <v>22</v>
      </c>
      <c r="B32" s="36" t="s">
        <v>700</v>
      </c>
      <c r="C32" s="490"/>
      <c r="D32" s="491"/>
    </row>
  </sheetData>
  <mergeCells count="12">
    <mergeCell ref="C32:D32"/>
    <mergeCell ref="A19:A20"/>
    <mergeCell ref="C19:C20"/>
    <mergeCell ref="D19:D20"/>
    <mergeCell ref="A1:D1"/>
    <mergeCell ref="A2:D2"/>
    <mergeCell ref="A4:D4"/>
    <mergeCell ref="A13:A14"/>
    <mergeCell ref="C13:C14"/>
    <mergeCell ref="D13:D14"/>
    <mergeCell ref="A3:D3"/>
    <mergeCell ref="A5:D5"/>
  </mergeCell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8"/>
  <sheetViews>
    <sheetView view="pageBreakPreview" zoomScaleNormal="100" zoomScaleSheetLayoutView="100" workbookViewId="0">
      <selection activeCell="C13" sqref="C13"/>
    </sheetView>
  </sheetViews>
  <sheetFormatPr defaultRowHeight="12.75" x14ac:dyDescent="0.2"/>
  <cols>
    <col min="1" max="1" width="9.140625" style="31"/>
    <col min="2" max="2" width="35.85546875" style="31" customWidth="1"/>
    <col min="3" max="4" width="19.42578125" style="31" customWidth="1"/>
    <col min="5" max="5" width="15.5703125" style="51" customWidth="1"/>
    <col min="6" max="16384" width="9.140625" style="31"/>
  </cols>
  <sheetData>
    <row r="1" spans="1:6" ht="15.75" x14ac:dyDescent="0.2">
      <c r="A1" s="436" t="s">
        <v>116</v>
      </c>
      <c r="B1" s="436"/>
      <c r="C1" s="436"/>
      <c r="D1" s="436"/>
    </row>
    <row r="2" spans="1:6" ht="15.75" x14ac:dyDescent="0.2">
      <c r="A2" s="437" t="s">
        <v>117</v>
      </c>
      <c r="B2" s="437"/>
      <c r="C2" s="437"/>
      <c r="D2" s="437"/>
    </row>
    <row r="3" spans="1:6" ht="15.75" x14ac:dyDescent="0.2">
      <c r="A3" s="437" t="str">
        <f>'5.1'!A3:H3</f>
        <v>по состоянию на 31.03.2026</v>
      </c>
      <c r="B3" s="437"/>
      <c r="C3" s="437"/>
      <c r="D3" s="437"/>
    </row>
    <row r="4" spans="1:6" ht="14.25" x14ac:dyDescent="0.2">
      <c r="A4" s="442" t="s">
        <v>738</v>
      </c>
      <c r="B4" s="442"/>
      <c r="C4" s="442"/>
      <c r="D4" s="442"/>
    </row>
    <row r="5" spans="1:6" ht="14.25" x14ac:dyDescent="0.2">
      <c r="A5" s="442" t="s">
        <v>30</v>
      </c>
      <c r="B5" s="442"/>
      <c r="C5" s="442"/>
      <c r="D5" s="442"/>
    </row>
    <row r="6" spans="1:6" x14ac:dyDescent="0.2">
      <c r="D6" s="34" t="s">
        <v>171</v>
      </c>
    </row>
    <row r="7" spans="1:6" ht="25.5" x14ac:dyDescent="0.2">
      <c r="A7" s="220" t="s">
        <v>0</v>
      </c>
      <c r="B7" s="220" t="s">
        <v>2</v>
      </c>
      <c r="C7" s="220" t="str">
        <f>'5.1'!C7:E7</f>
        <v>31 марта 2026 г.</v>
      </c>
      <c r="D7" s="220" t="str">
        <f>'5.1'!F7</f>
        <v>31 декабря 2025 г.</v>
      </c>
    </row>
    <row r="8" spans="1:6" x14ac:dyDescent="0.2">
      <c r="A8" s="280">
        <v>1</v>
      </c>
      <c r="B8" s="280">
        <v>2</v>
      </c>
      <c r="C8" s="280">
        <v>3</v>
      </c>
      <c r="D8" s="280">
        <v>4</v>
      </c>
    </row>
    <row r="9" spans="1:6" hidden="1" x14ac:dyDescent="0.2">
      <c r="A9" s="217">
        <v>1</v>
      </c>
      <c r="B9" s="281" t="s">
        <v>927</v>
      </c>
      <c r="C9" s="340">
        <v>0</v>
      </c>
      <c r="D9" s="340">
        <v>0</v>
      </c>
    </row>
    <row r="10" spans="1:6" x14ac:dyDescent="0.2">
      <c r="A10" s="217">
        <v>2</v>
      </c>
      <c r="B10" s="281" t="s">
        <v>143</v>
      </c>
      <c r="C10" s="299">
        <v>1858097.5</v>
      </c>
      <c r="D10" s="299">
        <v>1444133</v>
      </c>
    </row>
    <row r="11" spans="1:6" x14ac:dyDescent="0.2">
      <c r="A11" s="217">
        <v>3</v>
      </c>
      <c r="B11" s="281" t="s">
        <v>144</v>
      </c>
      <c r="C11" s="299">
        <v>626177.66</v>
      </c>
      <c r="D11" s="299">
        <v>436128</v>
      </c>
    </row>
    <row r="12" spans="1:6" ht="25.5" hidden="1" x14ac:dyDescent="0.2">
      <c r="A12" s="217">
        <v>4</v>
      </c>
      <c r="B12" s="281" t="s">
        <v>172</v>
      </c>
      <c r="C12" s="299">
        <v>0</v>
      </c>
      <c r="D12" s="299">
        <v>0</v>
      </c>
    </row>
    <row r="13" spans="1:6" ht="25.5" x14ac:dyDescent="0.2">
      <c r="A13" s="217">
        <v>5</v>
      </c>
      <c r="B13" s="281" t="s">
        <v>142</v>
      </c>
      <c r="C13" s="299">
        <v>31192</v>
      </c>
      <c r="D13" s="299">
        <v>0</v>
      </c>
    </row>
    <row r="14" spans="1:6" ht="51" hidden="1" x14ac:dyDescent="0.2">
      <c r="A14" s="217">
        <v>6</v>
      </c>
      <c r="B14" s="281" t="s">
        <v>287</v>
      </c>
      <c r="C14" s="299">
        <v>0</v>
      </c>
      <c r="D14" s="299">
        <v>0</v>
      </c>
      <c r="E14" s="70"/>
      <c r="F14" s="71"/>
    </row>
    <row r="15" spans="1:6" hidden="1" x14ac:dyDescent="0.2">
      <c r="A15" s="217">
        <v>7</v>
      </c>
      <c r="B15" s="281" t="s">
        <v>135</v>
      </c>
      <c r="C15" s="299">
        <v>0</v>
      </c>
      <c r="D15" s="299">
        <v>0</v>
      </c>
    </row>
    <row r="16" spans="1:6" x14ac:dyDescent="0.2">
      <c r="A16" s="220">
        <v>8</v>
      </c>
      <c r="B16" s="320" t="s">
        <v>125</v>
      </c>
      <c r="C16" s="321">
        <f>SUM(C9:C15)</f>
        <v>2515467.16</v>
      </c>
      <c r="D16" s="321">
        <f>SUM(D9:D15)</f>
        <v>1880261</v>
      </c>
    </row>
    <row r="17" spans="1:4" ht="13.5" hidden="1" thickBot="1" x14ac:dyDescent="0.25">
      <c r="A17" s="115">
        <v>9</v>
      </c>
      <c r="B17" s="36" t="s">
        <v>700</v>
      </c>
      <c r="C17" s="483"/>
      <c r="D17" s="485"/>
    </row>
    <row r="18" spans="1:4" x14ac:dyDescent="0.2">
      <c r="C18" s="51"/>
    </row>
  </sheetData>
  <mergeCells count="6">
    <mergeCell ref="C17:D17"/>
    <mergeCell ref="A1:D1"/>
    <mergeCell ref="A2:D2"/>
    <mergeCell ref="A4:D4"/>
    <mergeCell ref="A3:D3"/>
    <mergeCell ref="A5:D5"/>
  </mergeCell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13"/>
  <sheetViews>
    <sheetView view="pageBreakPreview" zoomScaleNormal="100" zoomScaleSheetLayoutView="100" workbookViewId="0">
      <selection activeCell="A7" sqref="A7:C9"/>
    </sheetView>
  </sheetViews>
  <sheetFormatPr defaultRowHeight="12.75" x14ac:dyDescent="0.2"/>
  <cols>
    <col min="1" max="1" width="8" style="31" customWidth="1"/>
    <col min="2" max="2" width="46.42578125" style="31" customWidth="1"/>
    <col min="3" max="3" width="42" style="31" customWidth="1"/>
    <col min="4" max="16384" width="9.140625" style="31"/>
  </cols>
  <sheetData>
    <row r="1" spans="1:4" ht="15.75" x14ac:dyDescent="0.2">
      <c r="A1" s="436" t="s">
        <v>116</v>
      </c>
      <c r="B1" s="436"/>
      <c r="C1" s="436"/>
      <c r="D1" s="58"/>
    </row>
    <row r="2" spans="1:4" ht="15.75" x14ac:dyDescent="0.2">
      <c r="A2" s="437" t="s">
        <v>117</v>
      </c>
      <c r="B2" s="437"/>
      <c r="C2" s="437"/>
      <c r="D2" s="59"/>
    </row>
    <row r="3" spans="1:4" ht="15.75" x14ac:dyDescent="0.2">
      <c r="A3" s="437" t="str">
        <f>'5.1'!A3:H3</f>
        <v>по состоянию на 31.03.2026</v>
      </c>
      <c r="B3" s="437"/>
      <c r="C3" s="437"/>
      <c r="D3" s="59"/>
    </row>
    <row r="4" spans="1:4" ht="14.25" x14ac:dyDescent="0.2">
      <c r="A4" s="442" t="s">
        <v>960</v>
      </c>
      <c r="B4" s="442"/>
      <c r="C4" s="442"/>
    </row>
    <row r="5" spans="1:4" ht="14.25" x14ac:dyDescent="0.2">
      <c r="A5" s="442" t="s">
        <v>929</v>
      </c>
      <c r="B5" s="442"/>
      <c r="C5" s="442"/>
    </row>
    <row r="6" spans="1:4" ht="15" x14ac:dyDescent="0.2">
      <c r="A6" s="33"/>
      <c r="C6" s="34" t="s">
        <v>928</v>
      </c>
    </row>
    <row r="7" spans="1:4" ht="59.25" customHeight="1" x14ac:dyDescent="0.2">
      <c r="A7" s="220" t="s">
        <v>696</v>
      </c>
      <c r="B7" s="220" t="s">
        <v>2</v>
      </c>
      <c r="C7" s="220" t="s">
        <v>700</v>
      </c>
    </row>
    <row r="8" spans="1:4" x14ac:dyDescent="0.2">
      <c r="A8" s="280">
        <v>1</v>
      </c>
      <c r="B8" s="280">
        <v>2</v>
      </c>
      <c r="C8" s="280">
        <v>3</v>
      </c>
    </row>
    <row r="9" spans="1:4" ht="46.5" customHeight="1" x14ac:dyDescent="0.2">
      <c r="A9" s="217">
        <v>1</v>
      </c>
      <c r="B9" s="283" t="s">
        <v>930</v>
      </c>
      <c r="C9" s="283" t="s">
        <v>935</v>
      </c>
    </row>
    <row r="10" spans="1:4" ht="26.25" hidden="1" thickBot="1" x14ac:dyDescent="0.25">
      <c r="A10" s="218">
        <v>2</v>
      </c>
      <c r="B10" s="341" t="s">
        <v>931</v>
      </c>
      <c r="C10" s="218" t="s">
        <v>115</v>
      </c>
    </row>
    <row r="11" spans="1:4" ht="13.5" hidden="1" thickBot="1" x14ac:dyDescent="0.25">
      <c r="A11" s="35">
        <v>3</v>
      </c>
      <c r="B11" s="148" t="s">
        <v>932</v>
      </c>
      <c r="C11" s="35" t="s">
        <v>115</v>
      </c>
    </row>
    <row r="12" spans="1:4" ht="13.5" hidden="1" thickBot="1" x14ac:dyDescent="0.25">
      <c r="A12" s="35">
        <v>4</v>
      </c>
      <c r="B12" s="148" t="s">
        <v>933</v>
      </c>
      <c r="C12" s="35" t="s">
        <v>115</v>
      </c>
    </row>
    <row r="13" spans="1:4" ht="39" hidden="1" thickBot="1" x14ac:dyDescent="0.25">
      <c r="A13" s="35">
        <v>5</v>
      </c>
      <c r="B13" s="148" t="s">
        <v>934</v>
      </c>
      <c r="C13" s="35" t="s">
        <v>115</v>
      </c>
    </row>
  </sheetData>
  <mergeCells count="5">
    <mergeCell ref="A1:C1"/>
    <mergeCell ref="A2:C2"/>
    <mergeCell ref="A3:C3"/>
    <mergeCell ref="A4:C4"/>
    <mergeCell ref="A5:C5"/>
  </mergeCell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11"/>
  <sheetViews>
    <sheetView view="pageBreakPreview" zoomScaleNormal="100" zoomScaleSheetLayoutView="100" workbookViewId="0">
      <selection activeCell="A7" sqref="A7:C11"/>
    </sheetView>
  </sheetViews>
  <sheetFormatPr defaultRowHeight="12.75" x14ac:dyDescent="0.2"/>
  <cols>
    <col min="1" max="1" width="8.85546875" style="31" customWidth="1"/>
    <col min="2" max="2" width="36.140625" style="31" customWidth="1"/>
    <col min="3" max="3" width="49.140625" style="31" customWidth="1"/>
    <col min="4" max="16384" width="9.140625" style="31"/>
  </cols>
  <sheetData>
    <row r="1" spans="1:4" ht="15.75" x14ac:dyDescent="0.2">
      <c r="A1" s="436" t="s">
        <v>116</v>
      </c>
      <c r="B1" s="436"/>
      <c r="C1" s="436"/>
      <c r="D1" s="58"/>
    </row>
    <row r="2" spans="1:4" ht="15.75" x14ac:dyDescent="0.2">
      <c r="A2" s="437" t="s">
        <v>117</v>
      </c>
      <c r="B2" s="437"/>
      <c r="C2" s="437"/>
      <c r="D2" s="59"/>
    </row>
    <row r="3" spans="1:4" ht="15.75" x14ac:dyDescent="0.2">
      <c r="A3" s="437" t="str">
        <f>'5.1'!A3:H3</f>
        <v>по состоянию на 31.03.2026</v>
      </c>
      <c r="B3" s="437"/>
      <c r="C3" s="437"/>
      <c r="D3" s="59"/>
    </row>
    <row r="4" spans="1:4" ht="14.25" x14ac:dyDescent="0.2">
      <c r="A4" s="442" t="s">
        <v>740</v>
      </c>
      <c r="B4" s="442"/>
      <c r="C4" s="442"/>
    </row>
    <row r="5" spans="1:4" ht="14.25" x14ac:dyDescent="0.2">
      <c r="A5" s="442" t="s">
        <v>739</v>
      </c>
      <c r="B5" s="442"/>
      <c r="C5" s="442"/>
    </row>
    <row r="6" spans="1:4" ht="15" x14ac:dyDescent="0.2">
      <c r="A6" s="33"/>
      <c r="C6" s="34" t="s">
        <v>940</v>
      </c>
    </row>
    <row r="7" spans="1:4" ht="59.25" customHeight="1" x14ac:dyDescent="0.2">
      <c r="A7" s="220" t="s">
        <v>696</v>
      </c>
      <c r="B7" s="220" t="s">
        <v>2</v>
      </c>
      <c r="C7" s="220" t="s">
        <v>700</v>
      </c>
    </row>
    <row r="8" spans="1:4" x14ac:dyDescent="0.2">
      <c r="A8" s="280">
        <v>1</v>
      </c>
      <c r="B8" s="280">
        <v>2</v>
      </c>
      <c r="C8" s="280">
        <v>3</v>
      </c>
    </row>
    <row r="9" spans="1:4" ht="82.5" customHeight="1" x14ac:dyDescent="0.2">
      <c r="A9" s="217">
        <v>1</v>
      </c>
      <c r="B9" s="342" t="s">
        <v>936</v>
      </c>
      <c r="C9" s="342" t="s">
        <v>939</v>
      </c>
    </row>
    <row r="10" spans="1:4" ht="78" customHeight="1" x14ac:dyDescent="0.2">
      <c r="A10" s="217">
        <v>2</v>
      </c>
      <c r="B10" s="342" t="s">
        <v>937</v>
      </c>
      <c r="C10" s="342" t="s">
        <v>1129</v>
      </c>
    </row>
    <row r="11" spans="1:4" ht="40.5" customHeight="1" x14ac:dyDescent="0.2">
      <c r="A11" s="217">
        <v>3</v>
      </c>
      <c r="B11" s="342" t="s">
        <v>938</v>
      </c>
      <c r="C11" s="63" t="s">
        <v>644</v>
      </c>
    </row>
  </sheetData>
  <mergeCells count="5">
    <mergeCell ref="A1:C1"/>
    <mergeCell ref="A2:C2"/>
    <mergeCell ref="A3:C3"/>
    <mergeCell ref="A4:C4"/>
    <mergeCell ref="A5:C5"/>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41"/>
  <sheetViews>
    <sheetView view="pageBreakPreview" topLeftCell="A4" zoomScaleNormal="100" zoomScaleSheetLayoutView="100" workbookViewId="0">
      <selection activeCell="A7" sqref="A7:G21"/>
    </sheetView>
  </sheetViews>
  <sheetFormatPr defaultRowHeight="12.75" x14ac:dyDescent="0.2"/>
  <cols>
    <col min="1" max="1" width="6.7109375" style="94" customWidth="1"/>
    <col min="2" max="7" width="14.5703125" customWidth="1"/>
  </cols>
  <sheetData>
    <row r="1" spans="1:7" s="31" customFormat="1" ht="15.75" x14ac:dyDescent="0.2">
      <c r="A1" s="436" t="s">
        <v>116</v>
      </c>
      <c r="B1" s="436"/>
      <c r="C1" s="436"/>
      <c r="D1" s="436"/>
      <c r="E1" s="436"/>
      <c r="F1" s="436"/>
      <c r="G1" s="436"/>
    </row>
    <row r="2" spans="1:7" s="31" customFormat="1" ht="15.75" x14ac:dyDescent="0.2">
      <c r="A2" s="437" t="s">
        <v>117</v>
      </c>
      <c r="B2" s="437"/>
      <c r="C2" s="437"/>
      <c r="D2" s="437"/>
      <c r="E2" s="437"/>
      <c r="F2" s="437"/>
      <c r="G2" s="437"/>
    </row>
    <row r="3" spans="1:7" s="31" customFormat="1" ht="15.75" x14ac:dyDescent="0.2">
      <c r="A3" s="437" t="str">
        <f>'5.1'!A3:H3</f>
        <v>по состоянию на 31.03.2026</v>
      </c>
      <c r="B3" s="437"/>
      <c r="C3" s="437"/>
      <c r="D3" s="437"/>
      <c r="E3" s="437"/>
      <c r="F3" s="437"/>
      <c r="G3" s="437"/>
    </row>
    <row r="4" spans="1:7" s="31" customFormat="1" ht="14.25" x14ac:dyDescent="0.2">
      <c r="A4" s="438" t="s">
        <v>717</v>
      </c>
      <c r="B4" s="438"/>
      <c r="C4" s="438"/>
      <c r="D4" s="438"/>
      <c r="E4" s="438"/>
      <c r="F4" s="438"/>
      <c r="G4" s="438"/>
    </row>
    <row r="5" spans="1:7" s="31" customFormat="1" ht="29.25" customHeight="1" x14ac:dyDescent="0.2">
      <c r="A5" s="438" t="s">
        <v>716</v>
      </c>
      <c r="B5" s="438"/>
      <c r="C5" s="438"/>
      <c r="D5" s="438"/>
      <c r="E5" s="438"/>
      <c r="F5" s="438"/>
      <c r="G5" s="438"/>
    </row>
    <row r="6" spans="1:7" x14ac:dyDescent="0.2">
      <c r="G6" s="34" t="s">
        <v>691</v>
      </c>
    </row>
    <row r="7" spans="1:7" s="95" customFormat="1" ht="288" customHeight="1" x14ac:dyDescent="0.2">
      <c r="A7" s="343" t="s">
        <v>696</v>
      </c>
      <c r="B7" s="343" t="s">
        <v>2</v>
      </c>
      <c r="C7" s="343" t="s">
        <v>692</v>
      </c>
      <c r="D7" s="343" t="s">
        <v>693</v>
      </c>
      <c r="E7" s="343" t="s">
        <v>694</v>
      </c>
      <c r="F7" s="343" t="s">
        <v>695</v>
      </c>
      <c r="G7" s="343" t="s">
        <v>125</v>
      </c>
    </row>
    <row r="8" spans="1:7" s="149" customFormat="1" x14ac:dyDescent="0.2">
      <c r="A8" s="344">
        <v>1</v>
      </c>
      <c r="B8" s="344">
        <v>2</v>
      </c>
      <c r="C8" s="344">
        <v>3</v>
      </c>
      <c r="D8" s="344">
        <v>4</v>
      </c>
      <c r="E8" s="344">
        <v>5</v>
      </c>
      <c r="F8" s="344">
        <v>6</v>
      </c>
      <c r="G8" s="344">
        <v>7</v>
      </c>
    </row>
    <row r="9" spans="1:7" s="31" customFormat="1" ht="37.5" customHeight="1" x14ac:dyDescent="0.2">
      <c r="A9" s="345">
        <v>1</v>
      </c>
      <c r="B9" s="298" t="s">
        <v>941</v>
      </c>
      <c r="C9" s="334">
        <f>SUM(C10:C15)</f>
        <v>0</v>
      </c>
      <c r="D9" s="334">
        <f t="shared" ref="D9:G9" si="0">SUM(D10:D15)</f>
        <v>0</v>
      </c>
      <c r="E9" s="334">
        <f t="shared" si="0"/>
        <v>0</v>
      </c>
      <c r="F9" s="334">
        <f t="shared" si="0"/>
        <v>0</v>
      </c>
      <c r="G9" s="334">
        <f t="shared" si="0"/>
        <v>0</v>
      </c>
    </row>
    <row r="10" spans="1:7" s="31" customFormat="1" x14ac:dyDescent="0.2">
      <c r="A10" s="301">
        <v>2</v>
      </c>
      <c r="B10" s="66" t="s">
        <v>697</v>
      </c>
      <c r="C10" s="300">
        <v>0</v>
      </c>
      <c r="D10" s="300">
        <v>0</v>
      </c>
      <c r="E10" s="300">
        <v>0</v>
      </c>
      <c r="F10" s="300">
        <v>0</v>
      </c>
      <c r="G10" s="300">
        <f>SUM(C10:F10)</f>
        <v>0</v>
      </c>
    </row>
    <row r="11" spans="1:7" s="31" customFormat="1" ht="38.25" hidden="1" x14ac:dyDescent="0.2">
      <c r="A11" s="301">
        <v>3</v>
      </c>
      <c r="B11" s="66" t="s">
        <v>942</v>
      </c>
      <c r="C11" s="300">
        <v>0</v>
      </c>
      <c r="D11" s="300">
        <v>0</v>
      </c>
      <c r="E11" s="300">
        <v>0</v>
      </c>
      <c r="F11" s="300">
        <v>0</v>
      </c>
      <c r="G11" s="300">
        <f>SUM(C11:F11)</f>
        <v>0</v>
      </c>
    </row>
    <row r="12" spans="1:7" s="31" customFormat="1" ht="25.5" hidden="1" x14ac:dyDescent="0.2">
      <c r="A12" s="301">
        <v>4</v>
      </c>
      <c r="B12" s="66" t="s">
        <v>698</v>
      </c>
      <c r="C12" s="300">
        <v>0</v>
      </c>
      <c r="D12" s="300">
        <v>0</v>
      </c>
      <c r="E12" s="300">
        <v>0</v>
      </c>
      <c r="F12" s="300">
        <v>0</v>
      </c>
      <c r="G12" s="300">
        <f t="shared" ref="G12:G15" si="1">SUM(C12:F12)</f>
        <v>0</v>
      </c>
    </row>
    <row r="13" spans="1:7" s="31" customFormat="1" ht="65.25" hidden="1" customHeight="1" thickBot="1" x14ac:dyDescent="0.25">
      <c r="A13" s="301">
        <v>5</v>
      </c>
      <c r="B13" s="66" t="s">
        <v>943</v>
      </c>
      <c r="C13" s="300">
        <v>0</v>
      </c>
      <c r="D13" s="300">
        <v>0</v>
      </c>
      <c r="E13" s="300">
        <v>0</v>
      </c>
      <c r="F13" s="300">
        <v>0</v>
      </c>
      <c r="G13" s="300">
        <f t="shared" si="1"/>
        <v>0</v>
      </c>
    </row>
    <row r="14" spans="1:7" s="31" customFormat="1" ht="89.25" hidden="1" x14ac:dyDescent="0.2">
      <c r="A14" s="301">
        <v>6</v>
      </c>
      <c r="B14" s="66" t="s">
        <v>944</v>
      </c>
      <c r="C14" s="300">
        <v>0</v>
      </c>
      <c r="D14" s="300">
        <v>0</v>
      </c>
      <c r="E14" s="300">
        <v>0</v>
      </c>
      <c r="F14" s="300">
        <v>0</v>
      </c>
      <c r="G14" s="300">
        <f t="shared" ref="G14" si="2">SUM(C14:F14)</f>
        <v>0</v>
      </c>
    </row>
    <row r="15" spans="1:7" s="31" customFormat="1" hidden="1" x14ac:dyDescent="0.2">
      <c r="A15" s="301">
        <v>7</v>
      </c>
      <c r="B15" s="66" t="s">
        <v>413</v>
      </c>
      <c r="C15" s="300">
        <v>0</v>
      </c>
      <c r="D15" s="300">
        <v>0</v>
      </c>
      <c r="E15" s="300">
        <v>0</v>
      </c>
      <c r="F15" s="300">
        <v>0</v>
      </c>
      <c r="G15" s="300">
        <f t="shared" si="1"/>
        <v>0</v>
      </c>
    </row>
    <row r="16" spans="1:7" s="31" customFormat="1" ht="38.25" hidden="1" x14ac:dyDescent="0.2">
      <c r="A16" s="304">
        <v>8</v>
      </c>
      <c r="B16" s="65" t="s">
        <v>699</v>
      </c>
      <c r="C16" s="334">
        <f>SUM(C17:C20)</f>
        <v>0</v>
      </c>
      <c r="D16" s="334">
        <f t="shared" ref="D16:G16" si="3">SUM(D17:D20)</f>
        <v>0</v>
      </c>
      <c r="E16" s="334">
        <f t="shared" si="3"/>
        <v>0</v>
      </c>
      <c r="F16" s="334">
        <f t="shared" si="3"/>
        <v>0</v>
      </c>
      <c r="G16" s="334">
        <f t="shared" si="3"/>
        <v>0</v>
      </c>
    </row>
    <row r="17" spans="1:7" s="31" customFormat="1" ht="89.25" hidden="1" x14ac:dyDescent="0.2">
      <c r="A17" s="301">
        <v>9</v>
      </c>
      <c r="B17" s="66" t="s">
        <v>945</v>
      </c>
      <c r="C17" s="300">
        <v>0</v>
      </c>
      <c r="D17" s="300">
        <v>0</v>
      </c>
      <c r="E17" s="300">
        <v>0</v>
      </c>
      <c r="F17" s="300">
        <v>0</v>
      </c>
      <c r="G17" s="300">
        <f>SUM(C17:F17)</f>
        <v>0</v>
      </c>
    </row>
    <row r="18" spans="1:7" s="31" customFormat="1" ht="60.75" hidden="1" customHeight="1" thickBot="1" x14ac:dyDescent="0.25">
      <c r="A18" s="301">
        <v>10</v>
      </c>
      <c r="B18" s="66" t="s">
        <v>946</v>
      </c>
      <c r="C18" s="300">
        <v>0</v>
      </c>
      <c r="D18" s="300">
        <v>0</v>
      </c>
      <c r="E18" s="300">
        <v>0</v>
      </c>
      <c r="F18" s="300">
        <v>0</v>
      </c>
      <c r="G18" s="300">
        <f t="shared" ref="G18:G20" si="4">SUM(C18:F18)</f>
        <v>0</v>
      </c>
    </row>
    <row r="19" spans="1:7" s="31" customFormat="1" ht="59.25" hidden="1" customHeight="1" thickBot="1" x14ac:dyDescent="0.25">
      <c r="A19" s="301">
        <v>11</v>
      </c>
      <c r="B19" s="66" t="s">
        <v>358</v>
      </c>
      <c r="C19" s="300">
        <v>0</v>
      </c>
      <c r="D19" s="300">
        <v>0</v>
      </c>
      <c r="E19" s="300">
        <v>0</v>
      </c>
      <c r="F19" s="300">
        <v>0</v>
      </c>
      <c r="G19" s="300">
        <f t="shared" si="4"/>
        <v>0</v>
      </c>
    </row>
    <row r="20" spans="1:7" s="31" customFormat="1" hidden="1" x14ac:dyDescent="0.2">
      <c r="A20" s="301">
        <v>12</v>
      </c>
      <c r="B20" s="66" t="s">
        <v>413</v>
      </c>
      <c r="C20" s="300">
        <v>0</v>
      </c>
      <c r="D20" s="300">
        <v>0</v>
      </c>
      <c r="E20" s="300">
        <v>0</v>
      </c>
      <c r="F20" s="300">
        <v>0</v>
      </c>
      <c r="G20" s="300">
        <f t="shared" si="4"/>
        <v>0</v>
      </c>
    </row>
    <row r="21" spans="1:7" s="31" customFormat="1" x14ac:dyDescent="0.2">
      <c r="A21" s="345">
        <v>13</v>
      </c>
      <c r="B21" s="65" t="s">
        <v>125</v>
      </c>
      <c r="C21" s="334">
        <f>C16+C9</f>
        <v>0</v>
      </c>
      <c r="D21" s="334">
        <f t="shared" ref="D21:G21" si="5">D16+D9</f>
        <v>0</v>
      </c>
      <c r="E21" s="334">
        <f t="shared" si="5"/>
        <v>0</v>
      </c>
      <c r="F21" s="334">
        <f t="shared" si="5"/>
        <v>0</v>
      </c>
      <c r="G21" s="334">
        <f t="shared" si="5"/>
        <v>0</v>
      </c>
    </row>
    <row r="22" spans="1:7" s="31" customFormat="1" ht="26.25" hidden="1" thickBot="1" x14ac:dyDescent="0.25">
      <c r="A22" s="335">
        <v>14</v>
      </c>
      <c r="B22" s="336" t="s">
        <v>700</v>
      </c>
      <c r="C22" s="496"/>
      <c r="D22" s="496"/>
      <c r="E22" s="496"/>
      <c r="F22" s="496"/>
      <c r="G22" s="496"/>
    </row>
    <row r="23" spans="1:7" s="150" customFormat="1" x14ac:dyDescent="0.2">
      <c r="A23" s="149"/>
    </row>
    <row r="24" spans="1:7" s="150" customFormat="1" ht="44.25" customHeight="1" x14ac:dyDescent="0.2">
      <c r="A24" s="497" t="s">
        <v>711</v>
      </c>
      <c r="B24" s="497"/>
      <c r="C24" s="497"/>
      <c r="D24" s="497"/>
      <c r="E24" s="497"/>
      <c r="F24" s="497"/>
      <c r="G24" s="497"/>
    </row>
    <row r="25" spans="1:7" s="150" customFormat="1" x14ac:dyDescent="0.2">
      <c r="A25" s="149"/>
      <c r="G25" s="34" t="s">
        <v>691</v>
      </c>
    </row>
    <row r="26" spans="1:7" s="95" customFormat="1" ht="288" customHeight="1" x14ac:dyDescent="0.2">
      <c r="A26" s="343" t="s">
        <v>696</v>
      </c>
      <c r="B26" s="343" t="s">
        <v>2</v>
      </c>
      <c r="C26" s="343" t="s">
        <v>692</v>
      </c>
      <c r="D26" s="343" t="s">
        <v>693</v>
      </c>
      <c r="E26" s="343" t="s">
        <v>694</v>
      </c>
      <c r="F26" s="343" t="s">
        <v>695</v>
      </c>
      <c r="G26" s="343" t="s">
        <v>125</v>
      </c>
    </row>
    <row r="27" spans="1:7" s="149" customFormat="1" x14ac:dyDescent="0.2">
      <c r="A27" s="344">
        <v>1</v>
      </c>
      <c r="B27" s="344">
        <v>2</v>
      </c>
      <c r="C27" s="344">
        <v>3</v>
      </c>
      <c r="D27" s="344">
        <v>4</v>
      </c>
      <c r="E27" s="344">
        <v>5</v>
      </c>
      <c r="F27" s="344">
        <v>6</v>
      </c>
      <c r="G27" s="344">
        <v>7</v>
      </c>
    </row>
    <row r="28" spans="1:7" s="31" customFormat="1" ht="46.5" customHeight="1" x14ac:dyDescent="0.2">
      <c r="A28" s="345">
        <v>1</v>
      </c>
      <c r="B28" s="298" t="s">
        <v>1109</v>
      </c>
      <c r="C28" s="334">
        <f>SUM(C29:C34)</f>
        <v>0</v>
      </c>
      <c r="D28" s="334">
        <f t="shared" ref="D28:G28" si="6">SUM(D29:D34)</f>
        <v>0</v>
      </c>
      <c r="E28" s="334">
        <f t="shared" si="6"/>
        <v>0</v>
      </c>
      <c r="F28" s="334">
        <f t="shared" si="6"/>
        <v>0</v>
      </c>
      <c r="G28" s="334">
        <f t="shared" si="6"/>
        <v>0</v>
      </c>
    </row>
    <row r="29" spans="1:7" s="31" customFormat="1" x14ac:dyDescent="0.2">
      <c r="A29" s="301">
        <v>2</v>
      </c>
      <c r="B29" s="66" t="s">
        <v>697</v>
      </c>
      <c r="C29" s="300">
        <v>0</v>
      </c>
      <c r="D29" s="300">
        <v>0</v>
      </c>
      <c r="E29" s="300">
        <v>0</v>
      </c>
      <c r="F29" s="300">
        <v>0</v>
      </c>
      <c r="G29" s="300">
        <f>SUM(C29:F29)</f>
        <v>0</v>
      </c>
    </row>
    <row r="30" spans="1:7" s="31" customFormat="1" ht="38.25" hidden="1" x14ac:dyDescent="0.2">
      <c r="A30" s="301">
        <v>3</v>
      </c>
      <c r="B30" s="66" t="s">
        <v>942</v>
      </c>
      <c r="C30" s="300">
        <v>0</v>
      </c>
      <c r="D30" s="300">
        <v>0</v>
      </c>
      <c r="E30" s="300">
        <v>0</v>
      </c>
      <c r="F30" s="300">
        <v>0</v>
      </c>
      <c r="G30" s="300">
        <f t="shared" ref="G30" si="7">SUM(C30:F30)</f>
        <v>0</v>
      </c>
    </row>
    <row r="31" spans="1:7" s="31" customFormat="1" ht="25.5" hidden="1" x14ac:dyDescent="0.2">
      <c r="A31" s="301">
        <v>4</v>
      </c>
      <c r="B31" s="66" t="s">
        <v>698</v>
      </c>
      <c r="C31" s="300">
        <v>0</v>
      </c>
      <c r="D31" s="300">
        <v>0</v>
      </c>
      <c r="E31" s="300">
        <v>0</v>
      </c>
      <c r="F31" s="300">
        <v>0</v>
      </c>
      <c r="G31" s="300">
        <f t="shared" ref="G31:G34" si="8">SUM(C31:F31)</f>
        <v>0</v>
      </c>
    </row>
    <row r="32" spans="1:7" s="31" customFormat="1" ht="89.25" hidden="1" x14ac:dyDescent="0.2">
      <c r="A32" s="301">
        <v>5</v>
      </c>
      <c r="B32" s="66" t="s">
        <v>943</v>
      </c>
      <c r="C32" s="300">
        <v>0</v>
      </c>
      <c r="D32" s="300">
        <v>0</v>
      </c>
      <c r="E32" s="300">
        <v>0</v>
      </c>
      <c r="F32" s="300">
        <v>0</v>
      </c>
      <c r="G32" s="300">
        <f t="shared" si="8"/>
        <v>0</v>
      </c>
    </row>
    <row r="33" spans="1:7" s="31" customFormat="1" ht="65.25" hidden="1" customHeight="1" thickBot="1" x14ac:dyDescent="0.25">
      <c r="A33" s="301">
        <v>6</v>
      </c>
      <c r="B33" s="66" t="s">
        <v>944</v>
      </c>
      <c r="C33" s="300">
        <v>0</v>
      </c>
      <c r="D33" s="300">
        <v>0</v>
      </c>
      <c r="E33" s="300">
        <v>0</v>
      </c>
      <c r="F33" s="300">
        <v>0</v>
      </c>
      <c r="G33" s="300">
        <f t="shared" si="8"/>
        <v>0</v>
      </c>
    </row>
    <row r="34" spans="1:7" s="31" customFormat="1" hidden="1" x14ac:dyDescent="0.2">
      <c r="A34" s="301">
        <v>7</v>
      </c>
      <c r="B34" s="66" t="s">
        <v>413</v>
      </c>
      <c r="C34" s="300">
        <v>0</v>
      </c>
      <c r="D34" s="300">
        <v>0</v>
      </c>
      <c r="E34" s="300">
        <v>0</v>
      </c>
      <c r="F34" s="300">
        <v>0</v>
      </c>
      <c r="G34" s="300">
        <f t="shared" si="8"/>
        <v>0</v>
      </c>
    </row>
    <row r="35" spans="1:7" s="31" customFormat="1" ht="38.25" hidden="1" x14ac:dyDescent="0.2">
      <c r="A35" s="304">
        <v>8</v>
      </c>
      <c r="B35" s="65" t="s">
        <v>699</v>
      </c>
      <c r="C35" s="334">
        <f>SUM(C36:C39)</f>
        <v>0</v>
      </c>
      <c r="D35" s="334">
        <f t="shared" ref="D35:G35" si="9">SUM(D36:D39)</f>
        <v>0</v>
      </c>
      <c r="E35" s="334">
        <f t="shared" si="9"/>
        <v>0</v>
      </c>
      <c r="F35" s="334">
        <f t="shared" si="9"/>
        <v>0</v>
      </c>
      <c r="G35" s="334">
        <f t="shared" si="9"/>
        <v>0</v>
      </c>
    </row>
    <row r="36" spans="1:7" s="31" customFormat="1" ht="86.25" hidden="1" customHeight="1" thickBot="1" x14ac:dyDescent="0.25">
      <c r="A36" s="301">
        <v>9</v>
      </c>
      <c r="B36" s="66" t="s">
        <v>945</v>
      </c>
      <c r="C36" s="300">
        <v>0</v>
      </c>
      <c r="D36" s="300">
        <v>0</v>
      </c>
      <c r="E36" s="300">
        <v>0</v>
      </c>
      <c r="F36" s="300">
        <v>0</v>
      </c>
      <c r="G36" s="300">
        <f>SUM(C36:F36)</f>
        <v>0</v>
      </c>
    </row>
    <row r="37" spans="1:7" s="31" customFormat="1" ht="60.75" hidden="1" customHeight="1" thickBot="1" x14ac:dyDescent="0.25">
      <c r="A37" s="301">
        <v>10</v>
      </c>
      <c r="B37" s="66" t="s">
        <v>946</v>
      </c>
      <c r="C37" s="300">
        <v>0</v>
      </c>
      <c r="D37" s="300">
        <v>0</v>
      </c>
      <c r="E37" s="300">
        <v>0</v>
      </c>
      <c r="F37" s="300">
        <v>0</v>
      </c>
      <c r="G37" s="300">
        <f t="shared" ref="G37:G39" si="10">SUM(C37:F37)</f>
        <v>0</v>
      </c>
    </row>
    <row r="38" spans="1:7" s="31" customFormat="1" ht="59.25" hidden="1" customHeight="1" thickBot="1" x14ac:dyDescent="0.25">
      <c r="A38" s="301">
        <v>11</v>
      </c>
      <c r="B38" s="66" t="s">
        <v>358</v>
      </c>
      <c r="C38" s="300">
        <v>0</v>
      </c>
      <c r="D38" s="300">
        <v>0</v>
      </c>
      <c r="E38" s="300">
        <v>0</v>
      </c>
      <c r="F38" s="300">
        <v>0</v>
      </c>
      <c r="G38" s="300">
        <f t="shared" si="10"/>
        <v>0</v>
      </c>
    </row>
    <row r="39" spans="1:7" s="31" customFormat="1" hidden="1" x14ac:dyDescent="0.2">
      <c r="A39" s="301">
        <v>12</v>
      </c>
      <c r="B39" s="66" t="s">
        <v>413</v>
      </c>
      <c r="C39" s="300">
        <v>0</v>
      </c>
      <c r="D39" s="300">
        <v>0</v>
      </c>
      <c r="E39" s="300">
        <v>0</v>
      </c>
      <c r="F39" s="300">
        <v>0</v>
      </c>
      <c r="G39" s="300">
        <f t="shared" si="10"/>
        <v>0</v>
      </c>
    </row>
    <row r="40" spans="1:7" s="31" customFormat="1" x14ac:dyDescent="0.2">
      <c r="A40" s="345">
        <v>13</v>
      </c>
      <c r="B40" s="65" t="s">
        <v>125</v>
      </c>
      <c r="C40" s="334">
        <f>C35+C28</f>
        <v>0</v>
      </c>
      <c r="D40" s="334">
        <f t="shared" ref="D40:G40" si="11">D35+D28</f>
        <v>0</v>
      </c>
      <c r="E40" s="334">
        <f t="shared" si="11"/>
        <v>0</v>
      </c>
      <c r="F40" s="334">
        <f t="shared" si="11"/>
        <v>0</v>
      </c>
      <c r="G40" s="334">
        <f t="shared" si="11"/>
        <v>0</v>
      </c>
    </row>
    <row r="41" spans="1:7" s="31" customFormat="1" ht="26.25" hidden="1" thickBot="1" x14ac:dyDescent="0.25">
      <c r="A41" s="335">
        <v>14</v>
      </c>
      <c r="B41" s="336" t="s">
        <v>700</v>
      </c>
      <c r="C41" s="496"/>
      <c r="D41" s="496"/>
      <c r="E41" s="496"/>
      <c r="F41" s="496"/>
      <c r="G41" s="496"/>
    </row>
  </sheetData>
  <mergeCells count="8">
    <mergeCell ref="C41:G41"/>
    <mergeCell ref="A24:G24"/>
    <mergeCell ref="C22:G22"/>
    <mergeCell ref="A1:G1"/>
    <mergeCell ref="A2:G2"/>
    <mergeCell ref="A3:G3"/>
    <mergeCell ref="A4:G4"/>
    <mergeCell ref="A5:G5"/>
  </mergeCells>
  <printOptions horizontalCentered="1"/>
  <pageMargins left="0.39370078740157483" right="0.39370078740157483" top="0.39370078740157483" bottom="0.39370078740157483" header="0.31496062992125984" footer="0.31496062992125984"/>
  <pageSetup paperSize="9" scale="97" orientation="portrait" horizontalDpi="0" verticalDpi="0" r:id="rId1"/>
  <rowBreaks count="1" manualBreakCount="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69"/>
  <sheetViews>
    <sheetView view="pageBreakPreview" topLeftCell="A28" zoomScaleNormal="100" zoomScaleSheetLayoutView="100" workbookViewId="0">
      <selection activeCell="AD21" sqref="AD21"/>
    </sheetView>
  </sheetViews>
  <sheetFormatPr defaultColWidth="0.85546875" defaultRowHeight="15" x14ac:dyDescent="0.25"/>
  <cols>
    <col min="1" max="1" width="4.85546875" style="18" customWidth="1"/>
    <col min="2" max="2" width="29.85546875" style="18" customWidth="1"/>
    <col min="3" max="3" width="6.85546875" style="18" customWidth="1"/>
    <col min="4" max="4" width="13.5703125" style="18" customWidth="1"/>
    <col min="5" max="5" width="13" style="18" customWidth="1"/>
    <col min="6" max="6" width="7.5703125" style="18" hidden="1" customWidth="1"/>
    <col min="7" max="7" width="9.85546875" style="18" hidden="1" customWidth="1"/>
    <col min="8" max="8" width="8.42578125" style="18" hidden="1" customWidth="1"/>
    <col min="9" max="9" width="9.140625" style="18" hidden="1" customWidth="1"/>
    <col min="10" max="10" width="8.140625" style="18" hidden="1" customWidth="1"/>
    <col min="11" max="11" width="4.28515625" style="18" hidden="1" customWidth="1"/>
    <col min="12" max="16" width="0.85546875" style="18" hidden="1" customWidth="1"/>
    <col min="17" max="17" width="2.140625" style="18" hidden="1" customWidth="1"/>
    <col min="18" max="18" width="3.85546875" style="18" hidden="1" customWidth="1"/>
    <col min="19" max="19" width="4" style="18" hidden="1" customWidth="1"/>
    <col min="20" max="20" width="5.85546875" style="18" hidden="1" customWidth="1"/>
    <col min="21" max="21" width="6.42578125" style="18" hidden="1" customWidth="1"/>
    <col min="22" max="26" width="0.85546875" style="18" hidden="1" customWidth="1"/>
    <col min="27" max="27" width="2" style="18" hidden="1" customWidth="1"/>
    <col min="28" max="28" width="4.42578125" style="18" hidden="1" customWidth="1"/>
    <col min="29" max="29" width="8.28515625" style="109" hidden="1" customWidth="1"/>
    <col min="30" max="30" width="14" style="18" customWidth="1"/>
    <col min="31" max="31" width="14.5703125" style="18" customWidth="1"/>
    <col min="32" max="32" width="0.85546875" style="18"/>
    <col min="33" max="37" width="0.85546875" style="109"/>
    <col min="38" max="16384" width="0.85546875" style="18"/>
  </cols>
  <sheetData>
    <row r="1" spans="1:31" ht="14.25" customHeight="1" x14ac:dyDescent="0.25">
      <c r="D1" s="264"/>
      <c r="E1" s="382" t="s">
        <v>1147</v>
      </c>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row>
    <row r="2" spans="1:31" s="3" customFormat="1" ht="133.5" customHeight="1" x14ac:dyDescent="0.2">
      <c r="D2" s="270"/>
      <c r="E2" s="416" t="s">
        <v>1136</v>
      </c>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row>
    <row r="3" spans="1:31" s="3" customFormat="1" ht="13.5" x14ac:dyDescent="0.2">
      <c r="B3" s="424" t="s">
        <v>1133</v>
      </c>
      <c r="C3" s="425"/>
      <c r="D3" s="426"/>
      <c r="E3" s="421" t="s">
        <v>21</v>
      </c>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3"/>
    </row>
    <row r="4" spans="1:31" s="3" customFormat="1" ht="18.75" customHeight="1" x14ac:dyDescent="0.2">
      <c r="B4" s="427"/>
      <c r="C4" s="428"/>
      <c r="D4" s="429"/>
      <c r="E4" s="234" t="s">
        <v>22</v>
      </c>
      <c r="F4" s="265"/>
      <c r="G4" s="265"/>
      <c r="H4" s="265"/>
      <c r="I4" s="265"/>
      <c r="J4" s="265"/>
      <c r="K4" s="265"/>
      <c r="L4" s="265"/>
      <c r="M4" s="265"/>
      <c r="N4" s="406"/>
      <c r="O4" s="406"/>
      <c r="P4" s="406"/>
      <c r="Q4" s="406"/>
      <c r="R4" s="406"/>
      <c r="S4" s="207"/>
      <c r="T4" s="266"/>
      <c r="U4" s="266"/>
      <c r="V4" s="266"/>
      <c r="W4" s="266"/>
      <c r="X4" s="266"/>
      <c r="Y4" s="266"/>
      <c r="Z4" s="266"/>
      <c r="AA4" s="266"/>
      <c r="AB4" s="266"/>
      <c r="AC4" s="266"/>
      <c r="AD4" s="235" t="s">
        <v>865</v>
      </c>
      <c r="AE4" s="236" t="s">
        <v>864</v>
      </c>
    </row>
    <row r="5" spans="1:31" s="4" customFormat="1" x14ac:dyDescent="0.25">
      <c r="B5" s="388" t="s">
        <v>109</v>
      </c>
      <c r="C5" s="430"/>
      <c r="D5" s="389"/>
      <c r="E5" s="207" t="s">
        <v>110</v>
      </c>
      <c r="F5" s="268"/>
      <c r="G5" s="268"/>
      <c r="H5" s="268"/>
      <c r="I5" s="268"/>
      <c r="J5" s="268"/>
      <c r="K5" s="268"/>
      <c r="L5" s="268"/>
      <c r="M5" s="268"/>
      <c r="N5" s="268"/>
      <c r="O5" s="268"/>
      <c r="P5" s="267"/>
      <c r="Q5" s="267"/>
      <c r="R5" s="267"/>
      <c r="S5" s="267"/>
      <c r="T5" s="267"/>
      <c r="U5" s="267"/>
      <c r="V5" s="267"/>
      <c r="W5" s="267"/>
      <c r="X5" s="267"/>
      <c r="Y5" s="267"/>
      <c r="Z5" s="267"/>
      <c r="AA5" s="267"/>
      <c r="AB5" s="267"/>
      <c r="AC5" s="267"/>
      <c r="AD5" s="206" t="s">
        <v>111</v>
      </c>
      <c r="AE5" s="236">
        <v>6672238301</v>
      </c>
    </row>
    <row r="6" spans="1:31" s="4" customFormat="1" x14ac:dyDescent="0.25">
      <c r="B6" s="262"/>
      <c r="C6" s="262"/>
      <c r="D6" s="262"/>
      <c r="E6" s="262"/>
      <c r="F6" s="22"/>
      <c r="G6" s="22"/>
      <c r="H6" s="22"/>
      <c r="I6" s="22"/>
      <c r="J6" s="22"/>
      <c r="K6" s="22"/>
      <c r="L6" s="22"/>
      <c r="M6" s="22"/>
      <c r="N6" s="22"/>
      <c r="O6" s="22"/>
      <c r="P6" s="263"/>
      <c r="Q6" s="263"/>
      <c r="R6" s="263"/>
      <c r="S6" s="263"/>
      <c r="T6" s="263"/>
      <c r="U6" s="263"/>
      <c r="V6" s="263"/>
      <c r="W6" s="263"/>
      <c r="X6" s="263"/>
      <c r="Y6" s="263"/>
      <c r="Z6" s="263"/>
      <c r="AA6" s="263"/>
      <c r="AB6" s="263"/>
      <c r="AC6" s="263"/>
      <c r="AD6" s="263"/>
      <c r="AE6" s="269"/>
    </row>
    <row r="7" spans="1:31" s="5" customFormat="1" ht="15.75" x14ac:dyDescent="0.25">
      <c r="A7" s="390" t="s">
        <v>866</v>
      </c>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row>
    <row r="8" spans="1:31" s="5" customFormat="1" ht="15.75" customHeight="1" x14ac:dyDescent="0.25">
      <c r="A8" s="6"/>
      <c r="B8" s="6"/>
      <c r="C8" s="6"/>
      <c r="D8" s="6"/>
      <c r="E8" s="6"/>
      <c r="F8" s="6"/>
      <c r="G8" s="6"/>
      <c r="H8" s="6"/>
      <c r="I8" s="6"/>
      <c r="J8" s="6"/>
      <c r="K8" s="6"/>
      <c r="L8" s="6"/>
      <c r="M8" s="6"/>
      <c r="N8" s="6"/>
      <c r="O8" s="6"/>
    </row>
    <row r="9" spans="1:31" x14ac:dyDescent="0.25">
      <c r="A9" s="418" t="s">
        <v>1134</v>
      </c>
      <c r="B9" s="419"/>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row>
    <row r="10" spans="1:31" ht="15" customHeight="1" x14ac:dyDescent="0.25">
      <c r="G10" s="8"/>
      <c r="H10" s="8"/>
      <c r="I10" s="8"/>
      <c r="J10" s="8"/>
    </row>
    <row r="11" spans="1:31" x14ac:dyDescent="0.25">
      <c r="A11" s="393" t="s">
        <v>112</v>
      </c>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row>
    <row r="12" spans="1:31" s="7" customFormat="1" ht="12.75" customHeight="1" x14ac:dyDescent="0.2">
      <c r="A12" s="395" t="s">
        <v>47</v>
      </c>
      <c r="B12" s="395"/>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row>
    <row r="13" spans="1:31" ht="12.75" customHeight="1" x14ac:dyDescent="0.25">
      <c r="C13" s="19"/>
      <c r="D13" s="19"/>
      <c r="E13" s="19"/>
      <c r="F13" s="19"/>
      <c r="G13" s="19"/>
      <c r="H13" s="19"/>
      <c r="I13" s="19"/>
      <c r="J13" s="19"/>
      <c r="K13" s="19"/>
      <c r="L13" s="19"/>
      <c r="M13" s="19"/>
      <c r="N13" s="19"/>
      <c r="O13" s="19"/>
      <c r="P13" s="19"/>
      <c r="Q13" s="19"/>
      <c r="R13" s="19"/>
      <c r="S13" s="19"/>
    </row>
    <row r="14" spans="1:31" x14ac:dyDescent="0.25">
      <c r="A14" s="394" t="s">
        <v>113</v>
      </c>
      <c r="B14" s="394"/>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row>
    <row r="15" spans="1:31" ht="14.1" customHeight="1" x14ac:dyDescent="0.25">
      <c r="A15" s="392" t="s">
        <v>1140</v>
      </c>
      <c r="B15" s="392"/>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row>
    <row r="16" spans="1:31" ht="14.1" customHeight="1" x14ac:dyDescent="0.25">
      <c r="AD16" s="392" t="s">
        <v>1154</v>
      </c>
      <c r="AE16" s="392"/>
    </row>
    <row r="17" spans="1:31" ht="14.1" customHeight="1" x14ac:dyDescent="0.25">
      <c r="AD17" s="392" t="s">
        <v>1155</v>
      </c>
      <c r="AE17" s="392"/>
    </row>
    <row r="18" spans="1:31" ht="14.1" customHeight="1" x14ac:dyDescent="0.25">
      <c r="AE18" s="189" t="s">
        <v>1139</v>
      </c>
    </row>
    <row r="19" spans="1:31" s="193" customFormat="1" ht="14.1" customHeight="1" x14ac:dyDescent="0.25">
      <c r="A19" s="411" t="s">
        <v>0</v>
      </c>
      <c r="B19" s="411" t="s">
        <v>2</v>
      </c>
      <c r="C19" s="411" t="s">
        <v>759</v>
      </c>
      <c r="D19" s="411" t="s">
        <v>40</v>
      </c>
      <c r="E19" s="411" t="s">
        <v>41</v>
      </c>
      <c r="F19" s="411" t="s">
        <v>42</v>
      </c>
      <c r="G19" s="411" t="s">
        <v>742</v>
      </c>
      <c r="H19" s="417" t="s">
        <v>743</v>
      </c>
      <c r="I19" s="417"/>
      <c r="J19" s="417"/>
      <c r="K19" s="417"/>
      <c r="L19" s="417"/>
      <c r="M19" s="417"/>
      <c r="N19" s="417"/>
      <c r="O19" s="417"/>
      <c r="P19" s="417"/>
      <c r="Q19" s="417"/>
      <c r="R19" s="417"/>
      <c r="S19" s="417"/>
      <c r="T19" s="417"/>
      <c r="U19" s="417"/>
      <c r="V19" s="417"/>
      <c r="W19" s="417"/>
      <c r="X19" s="417"/>
      <c r="Y19" s="417"/>
      <c r="Z19" s="417"/>
      <c r="AA19" s="417"/>
      <c r="AB19" s="417"/>
      <c r="AC19" s="417"/>
      <c r="AD19" s="411" t="s">
        <v>107</v>
      </c>
      <c r="AE19" s="411" t="s">
        <v>125</v>
      </c>
    </row>
    <row r="20" spans="1:31" s="7" customFormat="1" ht="66.75" customHeight="1" x14ac:dyDescent="0.2">
      <c r="A20" s="411"/>
      <c r="B20" s="411"/>
      <c r="C20" s="411"/>
      <c r="D20" s="411"/>
      <c r="E20" s="411"/>
      <c r="F20" s="411"/>
      <c r="G20" s="411"/>
      <c r="H20" s="216" t="s">
        <v>92</v>
      </c>
      <c r="I20" s="216" t="s">
        <v>94</v>
      </c>
      <c r="J20" s="216" t="s">
        <v>760</v>
      </c>
      <c r="K20" s="411" t="s">
        <v>43</v>
      </c>
      <c r="L20" s="411"/>
      <c r="M20" s="411"/>
      <c r="N20" s="411"/>
      <c r="O20" s="411"/>
      <c r="P20" s="411"/>
      <c r="Q20" s="411"/>
      <c r="R20" s="216" t="s">
        <v>97</v>
      </c>
      <c r="S20" s="216" t="s">
        <v>761</v>
      </c>
      <c r="T20" s="216" t="s">
        <v>585</v>
      </c>
      <c r="U20" s="411" t="s">
        <v>102</v>
      </c>
      <c r="V20" s="411"/>
      <c r="W20" s="411"/>
      <c r="X20" s="411"/>
      <c r="Y20" s="411"/>
      <c r="Z20" s="411"/>
      <c r="AA20" s="411"/>
      <c r="AB20" s="216" t="s">
        <v>44</v>
      </c>
      <c r="AC20" s="216" t="s">
        <v>762</v>
      </c>
      <c r="AD20" s="411"/>
      <c r="AE20" s="411"/>
    </row>
    <row r="21" spans="1:31" s="16" customFormat="1" ht="12" x14ac:dyDescent="0.2">
      <c r="A21" s="215">
        <v>1</v>
      </c>
      <c r="B21" s="215">
        <v>2</v>
      </c>
      <c r="C21" s="215">
        <v>3</v>
      </c>
      <c r="D21" s="215">
        <v>4</v>
      </c>
      <c r="E21" s="215">
        <v>5</v>
      </c>
      <c r="F21" s="215">
        <v>6</v>
      </c>
      <c r="G21" s="215">
        <v>7</v>
      </c>
      <c r="H21" s="215">
        <v>8</v>
      </c>
      <c r="I21" s="215">
        <v>9</v>
      </c>
      <c r="J21" s="215">
        <v>10</v>
      </c>
      <c r="K21" s="412">
        <v>11</v>
      </c>
      <c r="L21" s="412"/>
      <c r="M21" s="412"/>
      <c r="N21" s="412"/>
      <c r="O21" s="412"/>
      <c r="P21" s="412"/>
      <c r="Q21" s="412"/>
      <c r="R21" s="215">
        <v>12</v>
      </c>
      <c r="S21" s="215">
        <v>13</v>
      </c>
      <c r="T21" s="215">
        <v>14</v>
      </c>
      <c r="U21" s="412">
        <v>15</v>
      </c>
      <c r="V21" s="412"/>
      <c r="W21" s="412"/>
      <c r="X21" s="412"/>
      <c r="Y21" s="412"/>
      <c r="Z21" s="412"/>
      <c r="AA21" s="412"/>
      <c r="AB21" s="215">
        <v>16</v>
      </c>
      <c r="AC21" s="215">
        <v>17</v>
      </c>
      <c r="AD21" s="215">
        <v>18</v>
      </c>
      <c r="AE21" s="215">
        <v>19</v>
      </c>
    </row>
    <row r="22" spans="1:31" s="23" customFormat="1" ht="12.75" x14ac:dyDescent="0.2">
      <c r="A22" s="407" t="s">
        <v>3</v>
      </c>
      <c r="B22" s="166" t="s">
        <v>1148</v>
      </c>
      <c r="C22" s="408" t="s">
        <v>115</v>
      </c>
      <c r="D22" s="409">
        <v>27510000</v>
      </c>
      <c r="E22" s="409">
        <v>84500000</v>
      </c>
      <c r="F22" s="409">
        <v>0</v>
      </c>
      <c r="G22" s="409">
        <v>0</v>
      </c>
      <c r="H22" s="409">
        <v>0</v>
      </c>
      <c r="I22" s="409">
        <v>0</v>
      </c>
      <c r="J22" s="409">
        <v>0</v>
      </c>
      <c r="K22" s="409">
        <v>0</v>
      </c>
      <c r="L22" s="409"/>
      <c r="M22" s="409"/>
      <c r="N22" s="409"/>
      <c r="O22" s="409"/>
      <c r="P22" s="409"/>
      <c r="Q22" s="409"/>
      <c r="R22" s="409">
        <v>0</v>
      </c>
      <c r="S22" s="409">
        <v>0</v>
      </c>
      <c r="T22" s="409">
        <v>0</v>
      </c>
      <c r="U22" s="409">
        <v>0</v>
      </c>
      <c r="V22" s="409"/>
      <c r="W22" s="409"/>
      <c r="X22" s="409"/>
      <c r="Y22" s="409"/>
      <c r="Z22" s="409"/>
      <c r="AA22" s="409"/>
      <c r="AB22" s="409">
        <v>0</v>
      </c>
      <c r="AC22" s="409">
        <f>SUM(H22:AB23)</f>
        <v>0</v>
      </c>
      <c r="AD22" s="409">
        <v>-1118451.3</v>
      </c>
      <c r="AE22" s="409">
        <f>D22+E22+AD22</f>
        <v>110891548.7</v>
      </c>
    </row>
    <row r="23" spans="1:31" s="23" customFormat="1" ht="12.75" customHeight="1" x14ac:dyDescent="0.2">
      <c r="A23" s="407"/>
      <c r="B23" s="166"/>
      <c r="C23" s="408"/>
      <c r="D23" s="409"/>
      <c r="E23" s="40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row>
    <row r="24" spans="1:31" s="24" customFormat="1" ht="41.25" customHeight="1" x14ac:dyDescent="0.2">
      <c r="A24" s="211" t="s">
        <v>4</v>
      </c>
      <c r="B24" s="213" t="s">
        <v>771</v>
      </c>
      <c r="C24" s="275" t="s">
        <v>115</v>
      </c>
      <c r="D24" s="228">
        <v>0</v>
      </c>
      <c r="E24" s="228">
        <v>0</v>
      </c>
      <c r="F24" s="228">
        <v>0</v>
      </c>
      <c r="G24" s="228">
        <v>0</v>
      </c>
      <c r="H24" s="228">
        <v>0</v>
      </c>
      <c r="I24" s="228">
        <v>0</v>
      </c>
      <c r="J24" s="228">
        <v>0</v>
      </c>
      <c r="K24" s="410">
        <v>0</v>
      </c>
      <c r="L24" s="410"/>
      <c r="M24" s="410"/>
      <c r="N24" s="410"/>
      <c r="O24" s="410"/>
      <c r="P24" s="410"/>
      <c r="Q24" s="410"/>
      <c r="R24" s="228">
        <v>0</v>
      </c>
      <c r="S24" s="228">
        <v>0</v>
      </c>
      <c r="T24" s="228">
        <v>0</v>
      </c>
      <c r="U24" s="410">
        <v>0</v>
      </c>
      <c r="V24" s="410"/>
      <c r="W24" s="410"/>
      <c r="X24" s="410"/>
      <c r="Y24" s="410"/>
      <c r="Z24" s="410"/>
      <c r="AA24" s="410"/>
      <c r="AB24" s="228">
        <v>0</v>
      </c>
      <c r="AC24" s="228">
        <f>SUM(H24:AB24)</f>
        <v>0</v>
      </c>
      <c r="AD24" s="228">
        <v>0</v>
      </c>
      <c r="AE24" s="228">
        <v>0</v>
      </c>
    </row>
    <row r="25" spans="1:31" s="24" customFormat="1" ht="41.25" customHeight="1" x14ac:dyDescent="0.2">
      <c r="A25" s="211" t="s">
        <v>5</v>
      </c>
      <c r="B25" s="213" t="s">
        <v>772</v>
      </c>
      <c r="C25" s="275" t="s">
        <v>115</v>
      </c>
      <c r="D25" s="228">
        <v>0</v>
      </c>
      <c r="E25" s="228">
        <v>0</v>
      </c>
      <c r="F25" s="228">
        <v>0</v>
      </c>
      <c r="G25" s="228">
        <v>0</v>
      </c>
      <c r="H25" s="228">
        <v>0</v>
      </c>
      <c r="I25" s="228">
        <v>0</v>
      </c>
      <c r="J25" s="228">
        <v>0</v>
      </c>
      <c r="K25" s="410">
        <v>0</v>
      </c>
      <c r="L25" s="410"/>
      <c r="M25" s="410"/>
      <c r="N25" s="410"/>
      <c r="O25" s="410"/>
      <c r="P25" s="410"/>
      <c r="Q25" s="410"/>
      <c r="R25" s="228">
        <v>0</v>
      </c>
      <c r="S25" s="228">
        <v>0</v>
      </c>
      <c r="T25" s="228">
        <v>0</v>
      </c>
      <c r="U25" s="410">
        <v>0</v>
      </c>
      <c r="V25" s="410"/>
      <c r="W25" s="410"/>
      <c r="X25" s="410"/>
      <c r="Y25" s="410"/>
      <c r="Z25" s="410"/>
      <c r="AA25" s="410"/>
      <c r="AB25" s="228">
        <v>0</v>
      </c>
      <c r="AC25" s="228">
        <f>SUM(H25:AB25)</f>
        <v>0</v>
      </c>
      <c r="AD25" s="228">
        <v>0</v>
      </c>
      <c r="AE25" s="228">
        <v>0</v>
      </c>
    </row>
    <row r="26" spans="1:31" s="23" customFormat="1" ht="12.75" x14ac:dyDescent="0.2">
      <c r="A26" s="407" t="s">
        <v>6</v>
      </c>
      <c r="B26" s="166" t="s">
        <v>1148</v>
      </c>
      <c r="C26" s="408" t="s">
        <v>115</v>
      </c>
      <c r="D26" s="409">
        <f>SUM(D22:D25)</f>
        <v>27510000</v>
      </c>
      <c r="E26" s="409">
        <f>E22</f>
        <v>84500000</v>
      </c>
      <c r="F26" s="409">
        <v>0</v>
      </c>
      <c r="G26" s="409">
        <v>0</v>
      </c>
      <c r="H26" s="409">
        <v>0</v>
      </c>
      <c r="I26" s="409">
        <v>0</v>
      </c>
      <c r="J26" s="409">
        <v>0</v>
      </c>
      <c r="K26" s="409">
        <v>0</v>
      </c>
      <c r="L26" s="409"/>
      <c r="M26" s="409"/>
      <c r="N26" s="409"/>
      <c r="O26" s="409"/>
      <c r="P26" s="409"/>
      <c r="Q26" s="409"/>
      <c r="R26" s="409">
        <v>0</v>
      </c>
      <c r="S26" s="409">
        <v>0</v>
      </c>
      <c r="T26" s="409">
        <v>0</v>
      </c>
      <c r="U26" s="409">
        <v>0</v>
      </c>
      <c r="V26" s="409"/>
      <c r="W26" s="409"/>
      <c r="X26" s="409"/>
      <c r="Y26" s="409"/>
      <c r="Z26" s="409"/>
      <c r="AA26" s="409"/>
      <c r="AB26" s="409">
        <v>0</v>
      </c>
      <c r="AC26" s="409">
        <f>SUM(H26:AB27)</f>
        <v>0</v>
      </c>
      <c r="AD26" s="409">
        <f>AD22</f>
        <v>-1118451.3</v>
      </c>
      <c r="AE26" s="409">
        <f>D26+E26+AD26</f>
        <v>110891548.7</v>
      </c>
    </row>
    <row r="27" spans="1:31" s="24" customFormat="1" ht="15" customHeight="1" x14ac:dyDescent="0.2">
      <c r="A27" s="407"/>
      <c r="B27" s="214" t="s">
        <v>586</v>
      </c>
      <c r="C27" s="408"/>
      <c r="D27" s="409"/>
      <c r="E27" s="409"/>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row>
    <row r="28" spans="1:31" s="24" customFormat="1" ht="27.75" customHeight="1" x14ac:dyDescent="0.2">
      <c r="A28" s="211" t="s">
        <v>16</v>
      </c>
      <c r="B28" s="213" t="s">
        <v>763</v>
      </c>
      <c r="C28" s="275" t="s">
        <v>115</v>
      </c>
      <c r="D28" s="228">
        <v>0</v>
      </c>
      <c r="E28" s="228">
        <v>0</v>
      </c>
      <c r="F28" s="228">
        <v>0</v>
      </c>
      <c r="G28" s="228">
        <v>0</v>
      </c>
      <c r="H28" s="228">
        <v>0</v>
      </c>
      <c r="I28" s="228">
        <v>0</v>
      </c>
      <c r="J28" s="228">
        <v>0</v>
      </c>
      <c r="K28" s="410">
        <v>0</v>
      </c>
      <c r="L28" s="410"/>
      <c r="M28" s="410"/>
      <c r="N28" s="410"/>
      <c r="O28" s="410"/>
      <c r="P28" s="410"/>
      <c r="Q28" s="410"/>
      <c r="R28" s="228">
        <v>0</v>
      </c>
      <c r="S28" s="228">
        <v>0</v>
      </c>
      <c r="T28" s="228">
        <v>0</v>
      </c>
      <c r="U28" s="410">
        <v>0</v>
      </c>
      <c r="V28" s="410"/>
      <c r="W28" s="410"/>
      <c r="X28" s="410"/>
      <c r="Y28" s="410"/>
      <c r="Z28" s="410"/>
      <c r="AA28" s="410"/>
      <c r="AB28" s="228">
        <v>0</v>
      </c>
      <c r="AC28" s="228">
        <f>SUM(H28:AB28)</f>
        <v>0</v>
      </c>
      <c r="AD28" s="228">
        <f>ОФР!F90</f>
        <v>0</v>
      </c>
      <c r="AE28" s="228">
        <f>AD28</f>
        <v>0</v>
      </c>
    </row>
    <row r="29" spans="1:31" s="23" customFormat="1" ht="12.75" x14ac:dyDescent="0.2">
      <c r="A29" s="407" t="s">
        <v>7</v>
      </c>
      <c r="B29" s="166" t="s">
        <v>1149</v>
      </c>
      <c r="C29" s="408" t="s">
        <v>115</v>
      </c>
      <c r="D29" s="409">
        <f>D26</f>
        <v>27510000</v>
      </c>
      <c r="E29" s="409">
        <f>E26</f>
        <v>84500000</v>
      </c>
      <c r="F29" s="409">
        <v>0</v>
      </c>
      <c r="G29" s="409">
        <v>0</v>
      </c>
      <c r="H29" s="409">
        <v>0</v>
      </c>
      <c r="I29" s="409">
        <v>0</v>
      </c>
      <c r="J29" s="409">
        <v>0</v>
      </c>
      <c r="K29" s="409">
        <v>0</v>
      </c>
      <c r="L29" s="409"/>
      <c r="M29" s="409"/>
      <c r="N29" s="409"/>
      <c r="O29" s="409"/>
      <c r="P29" s="409"/>
      <c r="Q29" s="409"/>
      <c r="R29" s="409">
        <v>0</v>
      </c>
      <c r="S29" s="409">
        <v>0</v>
      </c>
      <c r="T29" s="409">
        <v>0</v>
      </c>
      <c r="U29" s="409">
        <v>0</v>
      </c>
      <c r="V29" s="409"/>
      <c r="W29" s="409"/>
      <c r="X29" s="409"/>
      <c r="Y29" s="409"/>
      <c r="Z29" s="409"/>
      <c r="AA29" s="409"/>
      <c r="AB29" s="409">
        <v>0</v>
      </c>
      <c r="AC29" s="409">
        <f>SUM(H29:AB30)</f>
        <v>0</v>
      </c>
      <c r="AD29" s="409">
        <f>AD26</f>
        <v>-1118451.3</v>
      </c>
      <c r="AE29" s="409">
        <f>D29+E29+AD29</f>
        <v>110891548.7</v>
      </c>
    </row>
    <row r="30" spans="1:31" s="24" customFormat="1" ht="15" customHeight="1" x14ac:dyDescent="0.2">
      <c r="A30" s="407"/>
      <c r="B30" s="214"/>
      <c r="C30" s="408"/>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row>
    <row r="31" spans="1:31" s="24" customFormat="1" ht="27.75" customHeight="1" x14ac:dyDescent="0.2">
      <c r="A31" s="211" t="s">
        <v>8</v>
      </c>
      <c r="B31" s="213" t="s">
        <v>432</v>
      </c>
      <c r="C31" s="275" t="s">
        <v>115</v>
      </c>
      <c r="D31" s="228">
        <v>0</v>
      </c>
      <c r="E31" s="228">
        <v>0</v>
      </c>
      <c r="F31" s="228">
        <v>0</v>
      </c>
      <c r="G31" s="228">
        <v>0</v>
      </c>
      <c r="H31" s="228">
        <v>0</v>
      </c>
      <c r="I31" s="228">
        <v>0</v>
      </c>
      <c r="J31" s="228">
        <v>0</v>
      </c>
      <c r="K31" s="410">
        <v>0</v>
      </c>
      <c r="L31" s="410"/>
      <c r="M31" s="410"/>
      <c r="N31" s="410"/>
      <c r="O31" s="410"/>
      <c r="P31" s="410"/>
      <c r="Q31" s="410"/>
      <c r="R31" s="228">
        <v>0</v>
      </c>
      <c r="S31" s="228">
        <v>0</v>
      </c>
      <c r="T31" s="228">
        <v>0</v>
      </c>
      <c r="U31" s="410">
        <v>0</v>
      </c>
      <c r="V31" s="410"/>
      <c r="W31" s="410"/>
      <c r="X31" s="410"/>
      <c r="Y31" s="410"/>
      <c r="Z31" s="410"/>
      <c r="AA31" s="410"/>
      <c r="AB31" s="228">
        <v>0</v>
      </c>
      <c r="AC31" s="228">
        <f t="shared" ref="AC31:AC40" si="0">SUM(H31:AB31)</f>
        <v>0</v>
      </c>
      <c r="AD31" s="228">
        <f>ОФР!F91</f>
        <v>-771371.80999999959</v>
      </c>
      <c r="AE31" s="228">
        <f>AD31+D31</f>
        <v>-771371.80999999959</v>
      </c>
    </row>
    <row r="32" spans="1:31" s="24" customFormat="1" ht="42" hidden="1" customHeight="1" x14ac:dyDescent="0.2">
      <c r="A32" s="211" t="s">
        <v>9</v>
      </c>
      <c r="B32" s="213" t="s">
        <v>764</v>
      </c>
      <c r="C32" s="275"/>
      <c r="D32" s="228">
        <v>0</v>
      </c>
      <c r="E32" s="228">
        <v>0</v>
      </c>
      <c r="F32" s="228">
        <v>0</v>
      </c>
      <c r="G32" s="228">
        <v>0</v>
      </c>
      <c r="H32" s="228">
        <v>0</v>
      </c>
      <c r="I32" s="228">
        <v>0</v>
      </c>
      <c r="J32" s="228">
        <v>0</v>
      </c>
      <c r="K32" s="410">
        <v>0</v>
      </c>
      <c r="L32" s="410"/>
      <c r="M32" s="410"/>
      <c r="N32" s="410"/>
      <c r="O32" s="410"/>
      <c r="P32" s="410"/>
      <c r="Q32" s="410"/>
      <c r="R32" s="228">
        <v>0</v>
      </c>
      <c r="S32" s="228">
        <v>0</v>
      </c>
      <c r="T32" s="228">
        <v>0</v>
      </c>
      <c r="U32" s="410">
        <v>0</v>
      </c>
      <c r="V32" s="410"/>
      <c r="W32" s="410"/>
      <c r="X32" s="410"/>
      <c r="Y32" s="410"/>
      <c r="Z32" s="410"/>
      <c r="AA32" s="410"/>
      <c r="AB32" s="228">
        <v>0</v>
      </c>
      <c r="AC32" s="228">
        <f t="shared" si="0"/>
        <v>0</v>
      </c>
      <c r="AD32" s="228">
        <v>0</v>
      </c>
      <c r="AE32" s="228">
        <v>0</v>
      </c>
    </row>
    <row r="33" spans="1:31" s="24" customFormat="1" ht="39.75" hidden="1" customHeight="1" x14ac:dyDescent="0.2">
      <c r="A33" s="211" t="s">
        <v>10</v>
      </c>
      <c r="B33" s="213" t="s">
        <v>765</v>
      </c>
      <c r="C33" s="275"/>
      <c r="D33" s="228">
        <v>0</v>
      </c>
      <c r="E33" s="228">
        <v>0</v>
      </c>
      <c r="F33" s="228">
        <v>0</v>
      </c>
      <c r="G33" s="228">
        <v>0</v>
      </c>
      <c r="H33" s="228">
        <v>0</v>
      </c>
      <c r="I33" s="228">
        <v>0</v>
      </c>
      <c r="J33" s="228">
        <v>0</v>
      </c>
      <c r="K33" s="410">
        <v>0</v>
      </c>
      <c r="L33" s="410"/>
      <c r="M33" s="410"/>
      <c r="N33" s="410"/>
      <c r="O33" s="410"/>
      <c r="P33" s="410"/>
      <c r="Q33" s="410"/>
      <c r="R33" s="228">
        <v>0</v>
      </c>
      <c r="S33" s="228">
        <v>0</v>
      </c>
      <c r="T33" s="228">
        <v>0</v>
      </c>
      <c r="U33" s="410">
        <v>0</v>
      </c>
      <c r="V33" s="410"/>
      <c r="W33" s="410"/>
      <c r="X33" s="410"/>
      <c r="Y33" s="410"/>
      <c r="Z33" s="410"/>
      <c r="AA33" s="410"/>
      <c r="AB33" s="228">
        <v>0</v>
      </c>
      <c r="AC33" s="228">
        <f t="shared" si="0"/>
        <v>0</v>
      </c>
      <c r="AD33" s="228">
        <v>0</v>
      </c>
      <c r="AE33" s="228">
        <v>0</v>
      </c>
    </row>
    <row r="34" spans="1:31" s="24" customFormat="1" ht="41.25" hidden="1" customHeight="1" x14ac:dyDescent="0.2">
      <c r="A34" s="211" t="s">
        <v>11</v>
      </c>
      <c r="B34" s="213" t="s">
        <v>766</v>
      </c>
      <c r="C34" s="275"/>
      <c r="D34" s="228">
        <v>0</v>
      </c>
      <c r="E34" s="228">
        <v>0</v>
      </c>
      <c r="F34" s="228">
        <v>0</v>
      </c>
      <c r="G34" s="228">
        <v>0</v>
      </c>
      <c r="H34" s="228">
        <v>0</v>
      </c>
      <c r="I34" s="228">
        <v>0</v>
      </c>
      <c r="J34" s="228">
        <v>0</v>
      </c>
      <c r="K34" s="410">
        <v>0</v>
      </c>
      <c r="L34" s="410"/>
      <c r="M34" s="410"/>
      <c r="N34" s="410"/>
      <c r="O34" s="410"/>
      <c r="P34" s="410"/>
      <c r="Q34" s="410"/>
      <c r="R34" s="228">
        <v>0</v>
      </c>
      <c r="S34" s="228">
        <v>0</v>
      </c>
      <c r="T34" s="228">
        <v>0</v>
      </c>
      <c r="U34" s="410">
        <v>0</v>
      </c>
      <c r="V34" s="410"/>
      <c r="W34" s="410"/>
      <c r="X34" s="410"/>
      <c r="Y34" s="410"/>
      <c r="Z34" s="410"/>
      <c r="AA34" s="410"/>
      <c r="AB34" s="228">
        <v>0</v>
      </c>
      <c r="AC34" s="228">
        <f t="shared" si="0"/>
        <v>0</v>
      </c>
      <c r="AD34" s="228">
        <v>0</v>
      </c>
      <c r="AE34" s="228">
        <v>0</v>
      </c>
    </row>
    <row r="35" spans="1:31" s="24" customFormat="1" ht="28.5" hidden="1" customHeight="1" x14ac:dyDescent="0.2">
      <c r="A35" s="211" t="s">
        <v>12</v>
      </c>
      <c r="B35" s="213" t="s">
        <v>767</v>
      </c>
      <c r="C35" s="275">
        <v>30</v>
      </c>
      <c r="D35" s="228">
        <v>0</v>
      </c>
      <c r="E35" s="228">
        <v>0</v>
      </c>
      <c r="F35" s="228">
        <v>0</v>
      </c>
      <c r="G35" s="228">
        <v>0</v>
      </c>
      <c r="H35" s="228">
        <v>0</v>
      </c>
      <c r="I35" s="228">
        <v>0</v>
      </c>
      <c r="J35" s="228">
        <v>0</v>
      </c>
      <c r="K35" s="410">
        <v>0</v>
      </c>
      <c r="L35" s="410"/>
      <c r="M35" s="410"/>
      <c r="N35" s="410"/>
      <c r="O35" s="410"/>
      <c r="P35" s="410"/>
      <c r="Q35" s="410"/>
      <c r="R35" s="228">
        <v>0</v>
      </c>
      <c r="S35" s="228">
        <v>0</v>
      </c>
      <c r="T35" s="228">
        <v>0</v>
      </c>
      <c r="U35" s="410">
        <v>0</v>
      </c>
      <c r="V35" s="410"/>
      <c r="W35" s="410"/>
      <c r="X35" s="410"/>
      <c r="Y35" s="410"/>
      <c r="Z35" s="410"/>
      <c r="AA35" s="410"/>
      <c r="AB35" s="228">
        <v>0</v>
      </c>
      <c r="AC35" s="228">
        <f t="shared" si="0"/>
        <v>0</v>
      </c>
      <c r="AD35" s="228">
        <v>0</v>
      </c>
      <c r="AE35" s="228">
        <v>0</v>
      </c>
    </row>
    <row r="36" spans="1:31" s="24" customFormat="1" ht="42" hidden="1" customHeight="1" x14ac:dyDescent="0.2">
      <c r="A36" s="211" t="s">
        <v>13</v>
      </c>
      <c r="B36" s="213" t="s">
        <v>768</v>
      </c>
      <c r="C36" s="275">
        <v>30</v>
      </c>
      <c r="D36" s="228">
        <v>0</v>
      </c>
      <c r="E36" s="228">
        <v>0</v>
      </c>
      <c r="F36" s="228">
        <v>0</v>
      </c>
      <c r="G36" s="228">
        <v>0</v>
      </c>
      <c r="H36" s="228">
        <v>0</v>
      </c>
      <c r="I36" s="228">
        <v>0</v>
      </c>
      <c r="J36" s="228">
        <v>0</v>
      </c>
      <c r="K36" s="410">
        <v>0</v>
      </c>
      <c r="L36" s="410"/>
      <c r="M36" s="410"/>
      <c r="N36" s="410"/>
      <c r="O36" s="410"/>
      <c r="P36" s="410"/>
      <c r="Q36" s="410"/>
      <c r="R36" s="228">
        <v>0</v>
      </c>
      <c r="S36" s="228">
        <v>0</v>
      </c>
      <c r="T36" s="228">
        <v>0</v>
      </c>
      <c r="U36" s="410">
        <v>0</v>
      </c>
      <c r="V36" s="410"/>
      <c r="W36" s="410"/>
      <c r="X36" s="410"/>
      <c r="Y36" s="410"/>
      <c r="Z36" s="410"/>
      <c r="AA36" s="410"/>
      <c r="AB36" s="228">
        <v>0</v>
      </c>
      <c r="AC36" s="228">
        <f t="shared" si="0"/>
        <v>0</v>
      </c>
      <c r="AD36" s="228">
        <v>0</v>
      </c>
      <c r="AE36" s="228">
        <f>D36+AD36</f>
        <v>0</v>
      </c>
    </row>
    <row r="37" spans="1:31" s="24" customFormat="1" ht="31.5" hidden="1" customHeight="1" x14ac:dyDescent="0.2">
      <c r="A37" s="211" t="s">
        <v>14</v>
      </c>
      <c r="B37" s="213" t="s">
        <v>769</v>
      </c>
      <c r="C37" s="275">
        <v>49</v>
      </c>
      <c r="D37" s="228">
        <v>0</v>
      </c>
      <c r="E37" s="228">
        <v>0</v>
      </c>
      <c r="F37" s="228">
        <v>0</v>
      </c>
      <c r="G37" s="228">
        <v>0</v>
      </c>
      <c r="H37" s="228">
        <v>0</v>
      </c>
      <c r="I37" s="228">
        <v>0</v>
      </c>
      <c r="J37" s="228">
        <v>0</v>
      </c>
      <c r="K37" s="410">
        <v>0</v>
      </c>
      <c r="L37" s="410"/>
      <c r="M37" s="410"/>
      <c r="N37" s="410"/>
      <c r="O37" s="410"/>
      <c r="P37" s="410"/>
      <c r="Q37" s="410"/>
      <c r="R37" s="228">
        <v>0</v>
      </c>
      <c r="S37" s="228">
        <v>0</v>
      </c>
      <c r="T37" s="228">
        <v>0</v>
      </c>
      <c r="U37" s="410">
        <v>0</v>
      </c>
      <c r="V37" s="410"/>
      <c r="W37" s="410"/>
      <c r="X37" s="410"/>
      <c r="Y37" s="410"/>
      <c r="Z37" s="410"/>
      <c r="AA37" s="410"/>
      <c r="AB37" s="228">
        <v>0</v>
      </c>
      <c r="AC37" s="228">
        <f t="shared" si="0"/>
        <v>0</v>
      </c>
      <c r="AD37" s="228">
        <v>0</v>
      </c>
      <c r="AE37" s="228">
        <v>0</v>
      </c>
    </row>
    <row r="38" spans="1:31" s="24" customFormat="1" ht="27.75" hidden="1" customHeight="1" x14ac:dyDescent="0.2">
      <c r="A38" s="211" t="s">
        <v>15</v>
      </c>
      <c r="B38" s="213" t="s">
        <v>587</v>
      </c>
      <c r="C38" s="275"/>
      <c r="D38" s="228">
        <v>0</v>
      </c>
      <c r="E38" s="228">
        <v>0</v>
      </c>
      <c r="F38" s="228">
        <v>0</v>
      </c>
      <c r="G38" s="228">
        <v>0</v>
      </c>
      <c r="H38" s="228">
        <v>0</v>
      </c>
      <c r="I38" s="228">
        <v>0</v>
      </c>
      <c r="J38" s="228">
        <v>0</v>
      </c>
      <c r="K38" s="410">
        <v>0</v>
      </c>
      <c r="L38" s="410"/>
      <c r="M38" s="410"/>
      <c r="N38" s="410"/>
      <c r="O38" s="410"/>
      <c r="P38" s="410"/>
      <c r="Q38" s="410"/>
      <c r="R38" s="228">
        <v>0</v>
      </c>
      <c r="S38" s="228">
        <v>0</v>
      </c>
      <c r="T38" s="228">
        <v>0</v>
      </c>
      <c r="U38" s="410">
        <v>0</v>
      </c>
      <c r="V38" s="410"/>
      <c r="W38" s="410"/>
      <c r="X38" s="410"/>
      <c r="Y38" s="410"/>
      <c r="Z38" s="410"/>
      <c r="AA38" s="410"/>
      <c r="AB38" s="228">
        <v>0</v>
      </c>
      <c r="AC38" s="228">
        <f t="shared" si="0"/>
        <v>0</v>
      </c>
      <c r="AD38" s="228">
        <v>0</v>
      </c>
      <c r="AE38" s="228">
        <f>E38</f>
        <v>0</v>
      </c>
    </row>
    <row r="39" spans="1:31" s="24" customFormat="1" ht="27.75" hidden="1" customHeight="1" x14ac:dyDescent="0.2">
      <c r="A39" s="211" t="s">
        <v>64</v>
      </c>
      <c r="B39" s="213" t="s">
        <v>770</v>
      </c>
      <c r="C39" s="275"/>
      <c r="D39" s="228">
        <v>0</v>
      </c>
      <c r="E39" s="228">
        <v>0</v>
      </c>
      <c r="F39" s="228">
        <v>0</v>
      </c>
      <c r="G39" s="228">
        <v>0</v>
      </c>
      <c r="H39" s="228">
        <v>0</v>
      </c>
      <c r="I39" s="228">
        <v>0</v>
      </c>
      <c r="J39" s="228">
        <v>0</v>
      </c>
      <c r="K39" s="410">
        <v>0</v>
      </c>
      <c r="L39" s="410"/>
      <c r="M39" s="410"/>
      <c r="N39" s="410"/>
      <c r="O39" s="410"/>
      <c r="P39" s="410"/>
      <c r="Q39" s="410"/>
      <c r="R39" s="228">
        <v>0</v>
      </c>
      <c r="S39" s="228">
        <v>0</v>
      </c>
      <c r="T39" s="228">
        <v>0</v>
      </c>
      <c r="U39" s="410">
        <v>0</v>
      </c>
      <c r="V39" s="410"/>
      <c r="W39" s="410"/>
      <c r="X39" s="410"/>
      <c r="Y39" s="410"/>
      <c r="Z39" s="410"/>
      <c r="AA39" s="410"/>
      <c r="AB39" s="228">
        <v>0</v>
      </c>
      <c r="AC39" s="228">
        <f t="shared" si="0"/>
        <v>0</v>
      </c>
      <c r="AD39" s="228">
        <v>0</v>
      </c>
      <c r="AE39" s="228">
        <v>0</v>
      </c>
    </row>
    <row r="40" spans="1:31" s="24" customFormat="1" ht="15" hidden="1" customHeight="1" x14ac:dyDescent="0.2">
      <c r="A40" s="211" t="s">
        <v>66</v>
      </c>
      <c r="B40" s="213" t="s">
        <v>135</v>
      </c>
      <c r="C40" s="275"/>
      <c r="D40" s="228">
        <v>0</v>
      </c>
      <c r="E40" s="228">
        <v>0</v>
      </c>
      <c r="F40" s="228">
        <v>0</v>
      </c>
      <c r="G40" s="228">
        <v>0</v>
      </c>
      <c r="H40" s="228">
        <v>0</v>
      </c>
      <c r="I40" s="228">
        <v>0</v>
      </c>
      <c r="J40" s="228">
        <v>0</v>
      </c>
      <c r="K40" s="410">
        <v>0</v>
      </c>
      <c r="L40" s="410"/>
      <c r="M40" s="410"/>
      <c r="N40" s="410"/>
      <c r="O40" s="410"/>
      <c r="P40" s="410"/>
      <c r="Q40" s="410"/>
      <c r="R40" s="228">
        <v>0</v>
      </c>
      <c r="S40" s="228">
        <v>0</v>
      </c>
      <c r="T40" s="228">
        <v>0</v>
      </c>
      <c r="U40" s="410">
        <v>0</v>
      </c>
      <c r="V40" s="410"/>
      <c r="W40" s="410"/>
      <c r="X40" s="410"/>
      <c r="Y40" s="410"/>
      <c r="Z40" s="410"/>
      <c r="AA40" s="410"/>
      <c r="AB40" s="228">
        <v>0</v>
      </c>
      <c r="AC40" s="228">
        <f t="shared" si="0"/>
        <v>0</v>
      </c>
      <c r="AD40" s="228">
        <v>0</v>
      </c>
      <c r="AE40" s="228">
        <v>0</v>
      </c>
    </row>
    <row r="41" spans="1:31" s="24" customFormat="1" ht="12.75" x14ac:dyDescent="0.2">
      <c r="A41" s="407" t="s">
        <v>71</v>
      </c>
      <c r="B41" s="166" t="s">
        <v>1150</v>
      </c>
      <c r="C41" s="408" t="s">
        <v>115</v>
      </c>
      <c r="D41" s="409">
        <f>D26+D36</f>
        <v>27510000</v>
      </c>
      <c r="E41" s="409">
        <f>E26+E38</f>
        <v>84500000</v>
      </c>
      <c r="F41" s="409">
        <v>0</v>
      </c>
      <c r="G41" s="409">
        <f>G36</f>
        <v>0</v>
      </c>
      <c r="H41" s="409">
        <v>0</v>
      </c>
      <c r="I41" s="409">
        <v>0</v>
      </c>
      <c r="J41" s="409">
        <v>0</v>
      </c>
      <c r="K41" s="409">
        <v>0</v>
      </c>
      <c r="L41" s="409"/>
      <c r="M41" s="409"/>
      <c r="N41" s="409"/>
      <c r="O41" s="409"/>
      <c r="P41" s="409"/>
      <c r="Q41" s="409"/>
      <c r="R41" s="409">
        <v>0</v>
      </c>
      <c r="S41" s="409">
        <v>0</v>
      </c>
      <c r="T41" s="409">
        <v>0</v>
      </c>
      <c r="U41" s="409">
        <v>0</v>
      </c>
      <c r="V41" s="409"/>
      <c r="W41" s="409"/>
      <c r="X41" s="409"/>
      <c r="Y41" s="409"/>
      <c r="Z41" s="409"/>
      <c r="AA41" s="409"/>
      <c r="AB41" s="409">
        <v>0</v>
      </c>
      <c r="AC41" s="409">
        <f>SUM(H41:AB42)</f>
        <v>0</v>
      </c>
      <c r="AD41" s="409">
        <f>AD26+AD31+AD36</f>
        <v>-1889823.1099999996</v>
      </c>
      <c r="AE41" s="409">
        <f>D41+E41+AD41</f>
        <v>110120176.89</v>
      </c>
    </row>
    <row r="42" spans="1:31" s="24" customFormat="1" ht="12.75" customHeight="1" x14ac:dyDescent="0.2">
      <c r="A42" s="407"/>
      <c r="B42" s="166"/>
      <c r="C42" s="408"/>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row>
    <row r="43" spans="1:31" s="24" customFormat="1" ht="12.75" x14ac:dyDescent="0.2">
      <c r="A43" s="407" t="s">
        <v>72</v>
      </c>
      <c r="B43" s="166" t="s">
        <v>1153</v>
      </c>
      <c r="C43" s="408" t="s">
        <v>115</v>
      </c>
      <c r="D43" s="409">
        <f>D41</f>
        <v>27510000</v>
      </c>
      <c r="E43" s="409">
        <f>E41</f>
        <v>84500000</v>
      </c>
      <c r="F43" s="409">
        <v>0</v>
      </c>
      <c r="G43" s="409">
        <f>G38</f>
        <v>0</v>
      </c>
      <c r="H43" s="409">
        <v>0</v>
      </c>
      <c r="I43" s="409">
        <v>0</v>
      </c>
      <c r="J43" s="409">
        <v>0</v>
      </c>
      <c r="K43" s="409">
        <v>0</v>
      </c>
      <c r="L43" s="409"/>
      <c r="M43" s="409"/>
      <c r="N43" s="409"/>
      <c r="O43" s="409"/>
      <c r="P43" s="409"/>
      <c r="Q43" s="409"/>
      <c r="R43" s="409">
        <v>0</v>
      </c>
      <c r="S43" s="409">
        <v>0</v>
      </c>
      <c r="T43" s="409">
        <v>0</v>
      </c>
      <c r="U43" s="409">
        <v>0</v>
      </c>
      <c r="V43" s="409"/>
      <c r="W43" s="409"/>
      <c r="X43" s="409"/>
      <c r="Y43" s="409"/>
      <c r="Z43" s="409"/>
      <c r="AA43" s="409"/>
      <c r="AB43" s="409">
        <v>0</v>
      </c>
      <c r="AC43" s="409">
        <f>SUM(H43:AB44)</f>
        <v>0</v>
      </c>
      <c r="AD43" s="409">
        <v>4698582.8699999982</v>
      </c>
      <c r="AE43" s="409">
        <f>D43+E43+AD43</f>
        <v>116708582.87</v>
      </c>
    </row>
    <row r="44" spans="1:31" s="24" customFormat="1" ht="12.75" customHeight="1" x14ac:dyDescent="0.2">
      <c r="A44" s="407"/>
      <c r="B44" s="272"/>
      <c r="C44" s="408"/>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row>
    <row r="45" spans="1:31" s="24" customFormat="1" ht="42" customHeight="1" x14ac:dyDescent="0.2">
      <c r="A45" s="211" t="s">
        <v>73</v>
      </c>
      <c r="B45" s="213" t="s">
        <v>771</v>
      </c>
      <c r="C45" s="275" t="s">
        <v>115</v>
      </c>
      <c r="D45" s="228">
        <v>0</v>
      </c>
      <c r="E45" s="228">
        <v>0</v>
      </c>
      <c r="F45" s="228">
        <v>0</v>
      </c>
      <c r="G45" s="228">
        <v>0</v>
      </c>
      <c r="H45" s="228">
        <v>0</v>
      </c>
      <c r="I45" s="228">
        <v>0</v>
      </c>
      <c r="J45" s="228">
        <v>0</v>
      </c>
      <c r="K45" s="410">
        <v>0</v>
      </c>
      <c r="L45" s="410"/>
      <c r="M45" s="410"/>
      <c r="N45" s="410"/>
      <c r="O45" s="410"/>
      <c r="P45" s="410"/>
      <c r="Q45" s="410"/>
      <c r="R45" s="228">
        <v>0</v>
      </c>
      <c r="S45" s="228">
        <v>0</v>
      </c>
      <c r="T45" s="228">
        <v>0</v>
      </c>
      <c r="U45" s="410">
        <v>0</v>
      </c>
      <c r="V45" s="410"/>
      <c r="W45" s="410"/>
      <c r="X45" s="410"/>
      <c r="Y45" s="410"/>
      <c r="Z45" s="410"/>
      <c r="AA45" s="410"/>
      <c r="AB45" s="228">
        <v>0</v>
      </c>
      <c r="AC45" s="228">
        <f>SUM(H45:AB45)</f>
        <v>0</v>
      </c>
      <c r="AD45" s="228">
        <v>0</v>
      </c>
      <c r="AE45" s="228">
        <v>0</v>
      </c>
    </row>
    <row r="46" spans="1:31" s="24" customFormat="1" ht="39.75" customHeight="1" x14ac:dyDescent="0.2">
      <c r="A46" s="211" t="s">
        <v>74</v>
      </c>
      <c r="B46" s="213" t="s">
        <v>772</v>
      </c>
      <c r="C46" s="275" t="s">
        <v>115</v>
      </c>
      <c r="D46" s="228">
        <v>0</v>
      </c>
      <c r="E46" s="228">
        <v>0</v>
      </c>
      <c r="F46" s="228">
        <v>0</v>
      </c>
      <c r="G46" s="228">
        <v>0</v>
      </c>
      <c r="H46" s="228">
        <v>0</v>
      </c>
      <c r="I46" s="228">
        <v>0</v>
      </c>
      <c r="J46" s="228">
        <v>0</v>
      </c>
      <c r="K46" s="410">
        <v>0</v>
      </c>
      <c r="L46" s="410"/>
      <c r="M46" s="410"/>
      <c r="N46" s="410"/>
      <c r="O46" s="410"/>
      <c r="P46" s="410"/>
      <c r="Q46" s="410"/>
      <c r="R46" s="228">
        <v>0</v>
      </c>
      <c r="S46" s="228">
        <v>0</v>
      </c>
      <c r="T46" s="228">
        <v>0</v>
      </c>
      <c r="U46" s="410">
        <v>0</v>
      </c>
      <c r="V46" s="410"/>
      <c r="W46" s="410"/>
      <c r="X46" s="410"/>
      <c r="Y46" s="410"/>
      <c r="Z46" s="410"/>
      <c r="AA46" s="410"/>
      <c r="AB46" s="228">
        <v>0</v>
      </c>
      <c r="AC46" s="228">
        <f>SUM(H46:AB46)</f>
        <v>0</v>
      </c>
      <c r="AD46" s="228">
        <v>0</v>
      </c>
      <c r="AE46" s="228">
        <v>0</v>
      </c>
    </row>
    <row r="47" spans="1:31" s="24" customFormat="1" ht="12.75" x14ac:dyDescent="0.2">
      <c r="A47" s="407" t="s">
        <v>76</v>
      </c>
      <c r="B47" s="166" t="s">
        <v>1151</v>
      </c>
      <c r="C47" s="408" t="s">
        <v>115</v>
      </c>
      <c r="D47" s="409">
        <f>D41</f>
        <v>27510000</v>
      </c>
      <c r="E47" s="409">
        <f>84500000</f>
        <v>84500000</v>
      </c>
      <c r="F47" s="409">
        <v>0</v>
      </c>
      <c r="G47" s="409">
        <f>G41</f>
        <v>0</v>
      </c>
      <c r="H47" s="409">
        <v>0</v>
      </c>
      <c r="I47" s="409">
        <v>0</v>
      </c>
      <c r="J47" s="409">
        <v>0</v>
      </c>
      <c r="K47" s="409">
        <v>0</v>
      </c>
      <c r="L47" s="409"/>
      <c r="M47" s="409"/>
      <c r="N47" s="409"/>
      <c r="O47" s="409"/>
      <c r="P47" s="409"/>
      <c r="Q47" s="409"/>
      <c r="R47" s="409">
        <v>0</v>
      </c>
      <c r="S47" s="409">
        <v>0</v>
      </c>
      <c r="T47" s="409">
        <v>0</v>
      </c>
      <c r="U47" s="409">
        <v>0</v>
      </c>
      <c r="V47" s="409"/>
      <c r="W47" s="409"/>
      <c r="X47" s="409"/>
      <c r="Y47" s="409"/>
      <c r="Z47" s="409"/>
      <c r="AA47" s="409"/>
      <c r="AB47" s="409">
        <v>0</v>
      </c>
      <c r="AC47" s="409">
        <f>SUM(H47:AB48)</f>
        <v>0</v>
      </c>
      <c r="AD47" s="409">
        <v>4698582.8699999982</v>
      </c>
      <c r="AE47" s="409">
        <f>D47+E47+AD47</f>
        <v>116708582.87</v>
      </c>
    </row>
    <row r="48" spans="1:31" s="24" customFormat="1" ht="15" customHeight="1" x14ac:dyDescent="0.2">
      <c r="A48" s="407"/>
      <c r="B48" s="214"/>
      <c r="C48" s="408"/>
      <c r="D48" s="409"/>
      <c r="E48" s="409"/>
      <c r="F48" s="409"/>
      <c r="G48" s="409"/>
      <c r="H48" s="409"/>
      <c r="I48" s="409"/>
      <c r="J48" s="409"/>
      <c r="K48" s="409"/>
      <c r="L48" s="409"/>
      <c r="M48" s="409"/>
      <c r="N48" s="409"/>
      <c r="O48" s="409"/>
      <c r="P48" s="409"/>
      <c r="Q48" s="409"/>
      <c r="R48" s="409"/>
      <c r="S48" s="409"/>
      <c r="T48" s="409"/>
      <c r="U48" s="409"/>
      <c r="V48" s="409"/>
      <c r="W48" s="409"/>
      <c r="X48" s="409"/>
      <c r="Y48" s="409"/>
      <c r="Z48" s="409"/>
      <c r="AA48" s="409"/>
      <c r="AB48" s="409"/>
      <c r="AC48" s="409"/>
      <c r="AD48" s="409"/>
      <c r="AE48" s="409"/>
    </row>
    <row r="49" spans="1:31" s="24" customFormat="1" ht="27.75" customHeight="1" x14ac:dyDescent="0.2">
      <c r="A49" s="211" t="s">
        <v>77</v>
      </c>
      <c r="B49" s="213" t="s">
        <v>763</v>
      </c>
      <c r="C49" s="275" t="s">
        <v>115</v>
      </c>
      <c r="D49" s="228">
        <v>0</v>
      </c>
      <c r="E49" s="228">
        <v>0</v>
      </c>
      <c r="F49" s="228">
        <v>0</v>
      </c>
      <c r="G49" s="228">
        <v>0</v>
      </c>
      <c r="H49" s="228">
        <v>0</v>
      </c>
      <c r="I49" s="228">
        <v>0</v>
      </c>
      <c r="J49" s="228">
        <v>0</v>
      </c>
      <c r="K49" s="410">
        <v>0</v>
      </c>
      <c r="L49" s="410"/>
      <c r="M49" s="410"/>
      <c r="N49" s="410"/>
      <c r="O49" s="410"/>
      <c r="P49" s="410"/>
      <c r="Q49" s="410"/>
      <c r="R49" s="228">
        <v>0</v>
      </c>
      <c r="S49" s="228">
        <v>0</v>
      </c>
      <c r="T49" s="228">
        <v>0</v>
      </c>
      <c r="U49" s="410">
        <v>0</v>
      </c>
      <c r="V49" s="410"/>
      <c r="W49" s="410"/>
      <c r="X49" s="410"/>
      <c r="Y49" s="410"/>
      <c r="Z49" s="410"/>
      <c r="AA49" s="410"/>
      <c r="AB49" s="228">
        <v>0</v>
      </c>
      <c r="AC49" s="228">
        <f>SUM(H49:AB49)</f>
        <v>0</v>
      </c>
      <c r="AD49" s="228">
        <f>ОФР!F111</f>
        <v>0</v>
      </c>
      <c r="AE49" s="228">
        <f>AD49</f>
        <v>0</v>
      </c>
    </row>
    <row r="50" spans="1:31" s="24" customFormat="1" ht="12.75" x14ac:dyDescent="0.2">
      <c r="A50" s="407" t="s">
        <v>82</v>
      </c>
      <c r="B50" s="166" t="s">
        <v>1151</v>
      </c>
      <c r="C50" s="408" t="s">
        <v>115</v>
      </c>
      <c r="D50" s="409">
        <f>D47</f>
        <v>27510000</v>
      </c>
      <c r="E50" s="409">
        <f>E47</f>
        <v>84500000</v>
      </c>
      <c r="F50" s="409">
        <v>0</v>
      </c>
      <c r="G50" s="409">
        <f>G44</f>
        <v>0</v>
      </c>
      <c r="H50" s="409">
        <v>0</v>
      </c>
      <c r="I50" s="409">
        <v>0</v>
      </c>
      <c r="J50" s="409">
        <v>0</v>
      </c>
      <c r="K50" s="409">
        <v>0</v>
      </c>
      <c r="L50" s="409"/>
      <c r="M50" s="409"/>
      <c r="N50" s="409"/>
      <c r="O50" s="409"/>
      <c r="P50" s="409"/>
      <c r="Q50" s="409"/>
      <c r="R50" s="409">
        <v>0</v>
      </c>
      <c r="S50" s="409">
        <v>0</v>
      </c>
      <c r="T50" s="409">
        <v>0</v>
      </c>
      <c r="U50" s="409">
        <v>0</v>
      </c>
      <c r="V50" s="409"/>
      <c r="W50" s="409"/>
      <c r="X50" s="409"/>
      <c r="Y50" s="409"/>
      <c r="Z50" s="409"/>
      <c r="AA50" s="409"/>
      <c r="AB50" s="409">
        <v>0</v>
      </c>
      <c r="AC50" s="409">
        <f>SUM(H50:AB51)</f>
        <v>0</v>
      </c>
      <c r="AD50" s="409">
        <f>AD47</f>
        <v>4698582.8699999982</v>
      </c>
      <c r="AE50" s="409">
        <f>D50+E50+AD50</f>
        <v>116708582.87</v>
      </c>
    </row>
    <row r="51" spans="1:31" s="24" customFormat="1" ht="15" customHeight="1" x14ac:dyDescent="0.2">
      <c r="A51" s="407"/>
      <c r="B51" s="214" t="s">
        <v>586</v>
      </c>
      <c r="C51" s="408"/>
      <c r="D51" s="409"/>
      <c r="E51" s="409"/>
      <c r="F51" s="409"/>
      <c r="G51" s="409"/>
      <c r="H51" s="409"/>
      <c r="I51" s="409"/>
      <c r="J51" s="409"/>
      <c r="K51" s="409"/>
      <c r="L51" s="409"/>
      <c r="M51" s="409"/>
      <c r="N51" s="409"/>
      <c r="O51" s="409"/>
      <c r="P51" s="409"/>
      <c r="Q51" s="409"/>
      <c r="R51" s="409"/>
      <c r="S51" s="409"/>
      <c r="T51" s="409"/>
      <c r="U51" s="409"/>
      <c r="V51" s="409"/>
      <c r="W51" s="409"/>
      <c r="X51" s="409"/>
      <c r="Y51" s="409"/>
      <c r="Z51" s="409"/>
      <c r="AA51" s="409"/>
      <c r="AB51" s="409"/>
      <c r="AC51" s="409"/>
      <c r="AD51" s="409"/>
      <c r="AE51" s="409"/>
    </row>
    <row r="52" spans="1:31" s="24" customFormat="1" ht="27.75" customHeight="1" x14ac:dyDescent="0.2">
      <c r="A52" s="211" t="s">
        <v>83</v>
      </c>
      <c r="B52" s="213" t="s">
        <v>432</v>
      </c>
      <c r="C52" s="275" t="s">
        <v>115</v>
      </c>
      <c r="D52" s="228">
        <v>0</v>
      </c>
      <c r="E52" s="228">
        <v>0</v>
      </c>
      <c r="F52" s="228">
        <v>0</v>
      </c>
      <c r="G52" s="228">
        <v>0</v>
      </c>
      <c r="H52" s="228">
        <v>0</v>
      </c>
      <c r="I52" s="228">
        <v>0</v>
      </c>
      <c r="J52" s="228">
        <v>0</v>
      </c>
      <c r="K52" s="410">
        <v>0</v>
      </c>
      <c r="L52" s="410"/>
      <c r="M52" s="410"/>
      <c r="N52" s="410"/>
      <c r="O52" s="410"/>
      <c r="P52" s="410"/>
      <c r="Q52" s="410"/>
      <c r="R52" s="228">
        <v>0</v>
      </c>
      <c r="S52" s="228">
        <v>0</v>
      </c>
      <c r="T52" s="228">
        <v>0</v>
      </c>
      <c r="U52" s="410">
        <v>0</v>
      </c>
      <c r="V52" s="410"/>
      <c r="W52" s="410"/>
      <c r="X52" s="410"/>
      <c r="Y52" s="410"/>
      <c r="Z52" s="410"/>
      <c r="AA52" s="410"/>
      <c r="AB52" s="228">
        <v>0</v>
      </c>
      <c r="AC52" s="228">
        <f t="shared" ref="AC52:AC61" si="1">SUM(H52:AB52)</f>
        <v>0</v>
      </c>
      <c r="AD52" s="228">
        <f>ОФР!E91</f>
        <v>-1474332.7800000005</v>
      </c>
      <c r="AE52" s="228">
        <f>AD52+D52</f>
        <v>-1474332.7800000005</v>
      </c>
    </row>
    <row r="53" spans="1:31" s="24" customFormat="1" ht="42" hidden="1" customHeight="1" x14ac:dyDescent="0.2">
      <c r="A53" s="211" t="s">
        <v>84</v>
      </c>
      <c r="B53" s="213" t="s">
        <v>764</v>
      </c>
      <c r="C53" s="275"/>
      <c r="D53" s="228">
        <v>0</v>
      </c>
      <c r="E53" s="228">
        <v>0</v>
      </c>
      <c r="F53" s="228">
        <v>0</v>
      </c>
      <c r="G53" s="228">
        <v>0</v>
      </c>
      <c r="H53" s="228">
        <v>0</v>
      </c>
      <c r="I53" s="228">
        <v>0</v>
      </c>
      <c r="J53" s="228">
        <v>0</v>
      </c>
      <c r="K53" s="410">
        <v>0</v>
      </c>
      <c r="L53" s="410"/>
      <c r="M53" s="410"/>
      <c r="N53" s="410"/>
      <c r="O53" s="410"/>
      <c r="P53" s="410"/>
      <c r="Q53" s="410"/>
      <c r="R53" s="228">
        <v>0</v>
      </c>
      <c r="S53" s="228">
        <v>0</v>
      </c>
      <c r="T53" s="228">
        <v>0</v>
      </c>
      <c r="U53" s="410">
        <v>0</v>
      </c>
      <c r="V53" s="410"/>
      <c r="W53" s="410"/>
      <c r="X53" s="410"/>
      <c r="Y53" s="410"/>
      <c r="Z53" s="410"/>
      <c r="AA53" s="410"/>
      <c r="AB53" s="228">
        <v>0</v>
      </c>
      <c r="AC53" s="228">
        <f t="shared" si="1"/>
        <v>0</v>
      </c>
      <c r="AD53" s="228">
        <v>0</v>
      </c>
      <c r="AE53" s="228">
        <v>0</v>
      </c>
    </row>
    <row r="54" spans="1:31" s="24" customFormat="1" ht="39.75" hidden="1" customHeight="1" x14ac:dyDescent="0.2">
      <c r="A54" s="211" t="s">
        <v>86</v>
      </c>
      <c r="B54" s="213" t="s">
        <v>765</v>
      </c>
      <c r="C54" s="275"/>
      <c r="D54" s="228">
        <v>0</v>
      </c>
      <c r="E54" s="228">
        <v>0</v>
      </c>
      <c r="F54" s="228">
        <v>0</v>
      </c>
      <c r="G54" s="228">
        <v>0</v>
      </c>
      <c r="H54" s="228">
        <v>0</v>
      </c>
      <c r="I54" s="228">
        <v>0</v>
      </c>
      <c r="J54" s="228">
        <v>0</v>
      </c>
      <c r="K54" s="410">
        <v>0</v>
      </c>
      <c r="L54" s="410"/>
      <c r="M54" s="410"/>
      <c r="N54" s="410"/>
      <c r="O54" s="410"/>
      <c r="P54" s="410"/>
      <c r="Q54" s="410"/>
      <c r="R54" s="228">
        <v>0</v>
      </c>
      <c r="S54" s="228">
        <v>0</v>
      </c>
      <c r="T54" s="228">
        <v>0</v>
      </c>
      <c r="U54" s="410">
        <v>0</v>
      </c>
      <c r="V54" s="410"/>
      <c r="W54" s="410"/>
      <c r="X54" s="410"/>
      <c r="Y54" s="410"/>
      <c r="Z54" s="410"/>
      <c r="AA54" s="410"/>
      <c r="AB54" s="228">
        <v>0</v>
      </c>
      <c r="AC54" s="228">
        <f t="shared" si="1"/>
        <v>0</v>
      </c>
      <c r="AD54" s="228">
        <v>0</v>
      </c>
      <c r="AE54" s="228">
        <v>0</v>
      </c>
    </row>
    <row r="55" spans="1:31" s="24" customFormat="1" ht="41.25" hidden="1" customHeight="1" x14ac:dyDescent="0.2">
      <c r="A55" s="211" t="s">
        <v>79</v>
      </c>
      <c r="B55" s="213" t="s">
        <v>766</v>
      </c>
      <c r="C55" s="275"/>
      <c r="D55" s="228">
        <v>0</v>
      </c>
      <c r="E55" s="228">
        <v>0</v>
      </c>
      <c r="F55" s="228">
        <v>0</v>
      </c>
      <c r="G55" s="228">
        <v>0</v>
      </c>
      <c r="H55" s="228">
        <v>0</v>
      </c>
      <c r="I55" s="228">
        <v>0</v>
      </c>
      <c r="J55" s="228">
        <v>0</v>
      </c>
      <c r="K55" s="410">
        <v>0</v>
      </c>
      <c r="L55" s="410"/>
      <c r="M55" s="410"/>
      <c r="N55" s="410"/>
      <c r="O55" s="410"/>
      <c r="P55" s="410"/>
      <c r="Q55" s="410"/>
      <c r="R55" s="228">
        <v>0</v>
      </c>
      <c r="S55" s="228">
        <v>0</v>
      </c>
      <c r="T55" s="228">
        <v>0</v>
      </c>
      <c r="U55" s="410">
        <v>0</v>
      </c>
      <c r="V55" s="410"/>
      <c r="W55" s="410"/>
      <c r="X55" s="410"/>
      <c r="Y55" s="410"/>
      <c r="Z55" s="410"/>
      <c r="AA55" s="410"/>
      <c r="AB55" s="228">
        <v>0</v>
      </c>
      <c r="AC55" s="228">
        <f t="shared" si="1"/>
        <v>0</v>
      </c>
      <c r="AD55" s="228">
        <v>0</v>
      </c>
      <c r="AE55" s="228">
        <v>0</v>
      </c>
    </row>
    <row r="56" spans="1:31" s="24" customFormat="1" ht="28.5" hidden="1" customHeight="1" x14ac:dyDescent="0.2">
      <c r="A56" s="211" t="s">
        <v>80</v>
      </c>
      <c r="B56" s="213" t="s">
        <v>767</v>
      </c>
      <c r="C56" s="275">
        <v>30</v>
      </c>
      <c r="D56" s="228">
        <v>0</v>
      </c>
      <c r="E56" s="228">
        <v>0</v>
      </c>
      <c r="F56" s="228">
        <v>0</v>
      </c>
      <c r="G56" s="228">
        <v>0</v>
      </c>
      <c r="H56" s="228">
        <v>0</v>
      </c>
      <c r="I56" s="228">
        <v>0</v>
      </c>
      <c r="J56" s="228">
        <v>0</v>
      </c>
      <c r="K56" s="410">
        <v>0</v>
      </c>
      <c r="L56" s="410"/>
      <c r="M56" s="410"/>
      <c r="N56" s="410"/>
      <c r="O56" s="410"/>
      <c r="P56" s="410"/>
      <c r="Q56" s="410"/>
      <c r="R56" s="228">
        <v>0</v>
      </c>
      <c r="S56" s="228">
        <v>0</v>
      </c>
      <c r="T56" s="228">
        <v>0</v>
      </c>
      <c r="U56" s="410">
        <v>0</v>
      </c>
      <c r="V56" s="410"/>
      <c r="W56" s="410"/>
      <c r="X56" s="410"/>
      <c r="Y56" s="410"/>
      <c r="Z56" s="410"/>
      <c r="AA56" s="410"/>
      <c r="AB56" s="228">
        <v>0</v>
      </c>
      <c r="AC56" s="228">
        <f t="shared" si="1"/>
        <v>0</v>
      </c>
      <c r="AD56" s="228">
        <v>0</v>
      </c>
      <c r="AE56" s="228">
        <v>0</v>
      </c>
    </row>
    <row r="57" spans="1:31" s="24" customFormat="1" ht="42" hidden="1" customHeight="1" x14ac:dyDescent="0.2">
      <c r="A57" s="211" t="s">
        <v>17</v>
      </c>
      <c r="B57" s="213" t="s">
        <v>768</v>
      </c>
      <c r="C57" s="275">
        <v>30</v>
      </c>
      <c r="D57" s="228">
        <v>0</v>
      </c>
      <c r="E57" s="228">
        <v>0</v>
      </c>
      <c r="F57" s="228">
        <v>0</v>
      </c>
      <c r="G57" s="228">
        <v>0</v>
      </c>
      <c r="H57" s="228">
        <v>0</v>
      </c>
      <c r="I57" s="228">
        <v>0</v>
      </c>
      <c r="J57" s="228">
        <v>0</v>
      </c>
      <c r="K57" s="410">
        <v>0</v>
      </c>
      <c r="L57" s="410"/>
      <c r="M57" s="410"/>
      <c r="N57" s="410"/>
      <c r="O57" s="410"/>
      <c r="P57" s="410"/>
      <c r="Q57" s="410"/>
      <c r="R57" s="228">
        <v>0</v>
      </c>
      <c r="S57" s="228">
        <v>0</v>
      </c>
      <c r="T57" s="228">
        <v>0</v>
      </c>
      <c r="U57" s="410">
        <v>0</v>
      </c>
      <c r="V57" s="410"/>
      <c r="W57" s="410"/>
      <c r="X57" s="410"/>
      <c r="Y57" s="410"/>
      <c r="Z57" s="410"/>
      <c r="AA57" s="410"/>
      <c r="AB57" s="228">
        <v>0</v>
      </c>
      <c r="AC57" s="228">
        <f t="shared" si="1"/>
        <v>0</v>
      </c>
      <c r="AD57" s="228">
        <v>0</v>
      </c>
      <c r="AE57" s="228">
        <f>D57+AD57</f>
        <v>0</v>
      </c>
    </row>
    <row r="58" spans="1:31" s="24" customFormat="1" ht="31.5" hidden="1" customHeight="1" x14ac:dyDescent="0.2">
      <c r="A58" s="211" t="s">
        <v>18</v>
      </c>
      <c r="B58" s="213" t="s">
        <v>769</v>
      </c>
      <c r="C58" s="275">
        <v>49</v>
      </c>
      <c r="D58" s="228">
        <v>0</v>
      </c>
      <c r="E58" s="228">
        <v>0</v>
      </c>
      <c r="F58" s="228">
        <v>0</v>
      </c>
      <c r="G58" s="228">
        <v>0</v>
      </c>
      <c r="H58" s="228">
        <v>0</v>
      </c>
      <c r="I58" s="228">
        <v>0</v>
      </c>
      <c r="J58" s="228">
        <v>0</v>
      </c>
      <c r="K58" s="410">
        <v>0</v>
      </c>
      <c r="L58" s="410"/>
      <c r="M58" s="410"/>
      <c r="N58" s="410"/>
      <c r="O58" s="410"/>
      <c r="P58" s="410"/>
      <c r="Q58" s="410"/>
      <c r="R58" s="228">
        <v>0</v>
      </c>
      <c r="S58" s="228">
        <v>0</v>
      </c>
      <c r="T58" s="228">
        <v>0</v>
      </c>
      <c r="U58" s="410">
        <v>0</v>
      </c>
      <c r="V58" s="410"/>
      <c r="W58" s="410"/>
      <c r="X58" s="410"/>
      <c r="Y58" s="410"/>
      <c r="Z58" s="410"/>
      <c r="AA58" s="410"/>
      <c r="AB58" s="228">
        <v>0</v>
      </c>
      <c r="AC58" s="228">
        <f t="shared" si="1"/>
        <v>0</v>
      </c>
      <c r="AD58" s="228">
        <v>0</v>
      </c>
      <c r="AE58" s="228">
        <v>0</v>
      </c>
    </row>
    <row r="59" spans="1:31" s="24" customFormat="1" ht="27.75" hidden="1" customHeight="1" x14ac:dyDescent="0.2">
      <c r="A59" s="211" t="s">
        <v>19</v>
      </c>
      <c r="B59" s="213" t="s">
        <v>587</v>
      </c>
      <c r="C59" s="275"/>
      <c r="D59" s="228">
        <v>0</v>
      </c>
      <c r="E59" s="228">
        <v>0</v>
      </c>
      <c r="F59" s="228">
        <v>0</v>
      </c>
      <c r="G59" s="228">
        <v>0</v>
      </c>
      <c r="H59" s="228">
        <v>0</v>
      </c>
      <c r="I59" s="228">
        <v>0</v>
      </c>
      <c r="J59" s="228">
        <v>0</v>
      </c>
      <c r="K59" s="410">
        <v>0</v>
      </c>
      <c r="L59" s="410"/>
      <c r="M59" s="410"/>
      <c r="N59" s="410"/>
      <c r="O59" s="410"/>
      <c r="P59" s="410"/>
      <c r="Q59" s="410"/>
      <c r="R59" s="228">
        <v>0</v>
      </c>
      <c r="S59" s="228">
        <v>0</v>
      </c>
      <c r="T59" s="228">
        <v>0</v>
      </c>
      <c r="U59" s="410">
        <v>0</v>
      </c>
      <c r="V59" s="410"/>
      <c r="W59" s="410"/>
      <c r="X59" s="410"/>
      <c r="Y59" s="410"/>
      <c r="Z59" s="410"/>
      <c r="AA59" s="410"/>
      <c r="AB59" s="228">
        <v>0</v>
      </c>
      <c r="AC59" s="228">
        <f t="shared" si="1"/>
        <v>0</v>
      </c>
      <c r="AD59" s="228">
        <v>0</v>
      </c>
      <c r="AE59" s="228">
        <v>0</v>
      </c>
    </row>
    <row r="60" spans="1:31" s="24" customFormat="1" ht="27.75" hidden="1" customHeight="1" x14ac:dyDescent="0.2">
      <c r="A60" s="211" t="s">
        <v>20</v>
      </c>
      <c r="B60" s="213" t="s">
        <v>770</v>
      </c>
      <c r="C60" s="275"/>
      <c r="D60" s="228">
        <v>0</v>
      </c>
      <c r="E60" s="228">
        <v>0</v>
      </c>
      <c r="F60" s="228">
        <v>0</v>
      </c>
      <c r="G60" s="228">
        <v>0</v>
      </c>
      <c r="H60" s="228">
        <v>0</v>
      </c>
      <c r="I60" s="228">
        <v>0</v>
      </c>
      <c r="J60" s="228">
        <v>0</v>
      </c>
      <c r="K60" s="410">
        <v>0</v>
      </c>
      <c r="L60" s="410"/>
      <c r="M60" s="410"/>
      <c r="N60" s="410"/>
      <c r="O60" s="410"/>
      <c r="P60" s="410"/>
      <c r="Q60" s="410"/>
      <c r="R60" s="228">
        <v>0</v>
      </c>
      <c r="S60" s="228">
        <v>0</v>
      </c>
      <c r="T60" s="228">
        <v>0</v>
      </c>
      <c r="U60" s="410">
        <v>0</v>
      </c>
      <c r="V60" s="410"/>
      <c r="W60" s="410"/>
      <c r="X60" s="410"/>
      <c r="Y60" s="410"/>
      <c r="Z60" s="410"/>
      <c r="AA60" s="410"/>
      <c r="AB60" s="228">
        <v>0</v>
      </c>
      <c r="AC60" s="228">
        <f t="shared" si="1"/>
        <v>0</v>
      </c>
      <c r="AD60" s="228">
        <v>0</v>
      </c>
      <c r="AE60" s="228">
        <v>0</v>
      </c>
    </row>
    <row r="61" spans="1:31" s="24" customFormat="1" ht="15" hidden="1" customHeight="1" x14ac:dyDescent="0.2">
      <c r="A61" s="211" t="s">
        <v>27</v>
      </c>
      <c r="B61" s="213" t="s">
        <v>135</v>
      </c>
      <c r="C61" s="275"/>
      <c r="D61" s="228">
        <v>0</v>
      </c>
      <c r="E61" s="228">
        <v>0</v>
      </c>
      <c r="F61" s="228">
        <v>0</v>
      </c>
      <c r="G61" s="228">
        <v>0</v>
      </c>
      <c r="H61" s="228">
        <v>0</v>
      </c>
      <c r="I61" s="228">
        <v>0</v>
      </c>
      <c r="J61" s="228">
        <v>0</v>
      </c>
      <c r="K61" s="410">
        <v>0</v>
      </c>
      <c r="L61" s="410"/>
      <c r="M61" s="410"/>
      <c r="N61" s="410"/>
      <c r="O61" s="410"/>
      <c r="P61" s="410"/>
      <c r="Q61" s="410"/>
      <c r="R61" s="228">
        <v>0</v>
      </c>
      <c r="S61" s="228">
        <v>0</v>
      </c>
      <c r="T61" s="228">
        <v>0</v>
      </c>
      <c r="U61" s="410">
        <v>0</v>
      </c>
      <c r="V61" s="410"/>
      <c r="W61" s="410"/>
      <c r="X61" s="410"/>
      <c r="Y61" s="410"/>
      <c r="Z61" s="410"/>
      <c r="AA61" s="410"/>
      <c r="AB61" s="228">
        <v>0</v>
      </c>
      <c r="AC61" s="228">
        <f t="shared" si="1"/>
        <v>0</v>
      </c>
      <c r="AD61" s="228">
        <v>0</v>
      </c>
      <c r="AE61" s="228">
        <v>0</v>
      </c>
    </row>
    <row r="62" spans="1:31" s="24" customFormat="1" ht="12.75" x14ac:dyDescent="0.2">
      <c r="A62" s="414" t="s">
        <v>31</v>
      </c>
      <c r="B62" s="119" t="s">
        <v>1152</v>
      </c>
      <c r="C62" s="415" t="s">
        <v>115</v>
      </c>
      <c r="D62" s="413">
        <f>D47+D57</f>
        <v>27510000</v>
      </c>
      <c r="E62" s="413">
        <f>E47+E59</f>
        <v>84500000</v>
      </c>
      <c r="F62" s="413">
        <v>0</v>
      </c>
      <c r="G62" s="413">
        <f>G47+G57</f>
        <v>0</v>
      </c>
      <c r="H62" s="413">
        <v>0</v>
      </c>
      <c r="I62" s="413">
        <v>0</v>
      </c>
      <c r="J62" s="413">
        <v>0</v>
      </c>
      <c r="K62" s="413">
        <v>0</v>
      </c>
      <c r="L62" s="413"/>
      <c r="M62" s="413"/>
      <c r="N62" s="413"/>
      <c r="O62" s="413"/>
      <c r="P62" s="413"/>
      <c r="Q62" s="413"/>
      <c r="R62" s="413">
        <v>0</v>
      </c>
      <c r="S62" s="413">
        <v>0</v>
      </c>
      <c r="T62" s="413">
        <v>0</v>
      </c>
      <c r="U62" s="413">
        <v>0</v>
      </c>
      <c r="V62" s="413"/>
      <c r="W62" s="413"/>
      <c r="X62" s="413"/>
      <c r="Y62" s="413"/>
      <c r="Z62" s="413"/>
      <c r="AA62" s="413"/>
      <c r="AB62" s="413">
        <v>0</v>
      </c>
      <c r="AC62" s="413">
        <f>SUM(H62:AB63)</f>
        <v>0</v>
      </c>
      <c r="AD62" s="413">
        <f>AD47+AD52+AD57</f>
        <v>3224250.089999998</v>
      </c>
      <c r="AE62" s="413">
        <f>D62+E62+AD62</f>
        <v>115234250.09</v>
      </c>
    </row>
    <row r="63" spans="1:31" s="24" customFormat="1" ht="15" customHeight="1" x14ac:dyDescent="0.2">
      <c r="A63" s="414"/>
      <c r="B63" s="210" t="s">
        <v>128</v>
      </c>
      <c r="C63" s="415"/>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row>
    <row r="64" spans="1:31" s="24" customFormat="1" ht="54.75" hidden="1" customHeight="1" x14ac:dyDescent="0.2">
      <c r="A64" s="211" t="s">
        <v>32</v>
      </c>
      <c r="B64" s="213" t="s">
        <v>588</v>
      </c>
      <c r="C64" s="212"/>
      <c r="D64" s="228">
        <v>0</v>
      </c>
      <c r="E64" s="228">
        <v>0</v>
      </c>
      <c r="F64" s="228">
        <v>0</v>
      </c>
      <c r="G64" s="228">
        <v>0</v>
      </c>
      <c r="H64" s="228">
        <v>0</v>
      </c>
      <c r="I64" s="228">
        <v>0</v>
      </c>
      <c r="J64" s="228">
        <v>0</v>
      </c>
      <c r="K64" s="410">
        <v>0</v>
      </c>
      <c r="L64" s="410"/>
      <c r="M64" s="410"/>
      <c r="N64" s="410"/>
      <c r="O64" s="410"/>
      <c r="P64" s="410"/>
      <c r="Q64" s="410"/>
      <c r="R64" s="228">
        <v>0</v>
      </c>
      <c r="S64" s="228">
        <v>0</v>
      </c>
      <c r="T64" s="228">
        <v>0</v>
      </c>
      <c r="U64" s="410">
        <v>0</v>
      </c>
      <c r="V64" s="410"/>
      <c r="W64" s="410"/>
      <c r="X64" s="410"/>
      <c r="Y64" s="410"/>
      <c r="Z64" s="410"/>
      <c r="AA64" s="410"/>
      <c r="AB64" s="228">
        <v>0</v>
      </c>
      <c r="AC64" s="228">
        <f>SUM(H64:AB64)</f>
        <v>0</v>
      </c>
      <c r="AD64" s="228">
        <v>0</v>
      </c>
      <c r="AE64" s="228">
        <v>0</v>
      </c>
    </row>
    <row r="65" spans="1:37" s="9" customFormat="1" x14ac:dyDescent="0.2">
      <c r="A65" s="13"/>
      <c r="B65" s="13"/>
      <c r="C65" s="14"/>
      <c r="D65" s="25"/>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7" s="20" customFormat="1" x14ac:dyDescent="0.25">
      <c r="A66" s="397" t="s">
        <v>114</v>
      </c>
      <c r="B66" s="397"/>
      <c r="C66" s="394"/>
      <c r="D66" s="394"/>
      <c r="E66" s="397" t="s">
        <v>867</v>
      </c>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G66" s="110"/>
      <c r="AH66" s="110"/>
      <c r="AI66" s="110"/>
      <c r="AJ66" s="110"/>
      <c r="AK66" s="110"/>
    </row>
    <row r="67" spans="1:37" s="16" customFormat="1" ht="15.75" customHeight="1" x14ac:dyDescent="0.2">
      <c r="A67" s="398" t="s">
        <v>45</v>
      </c>
      <c r="B67" s="398"/>
      <c r="C67" s="395" t="s">
        <v>46</v>
      </c>
      <c r="D67" s="395"/>
      <c r="E67" s="420" t="s">
        <v>1</v>
      </c>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row>
    <row r="68" spans="1:37" s="17" customFormat="1" x14ac:dyDescent="0.2">
      <c r="A68" s="15"/>
      <c r="B68" s="15"/>
      <c r="C68" s="2"/>
      <c r="D68" s="2"/>
      <c r="E68" s="2"/>
      <c r="F68" s="2"/>
      <c r="G68" s="15"/>
      <c r="H68" s="15"/>
      <c r="I68" s="15"/>
      <c r="J68" s="15"/>
      <c r="K68" s="15"/>
      <c r="L68" s="15"/>
      <c r="M68" s="15"/>
      <c r="N68" s="15"/>
      <c r="O68" s="15"/>
    </row>
    <row r="69" spans="1:37" s="4" customFormat="1" x14ac:dyDescent="0.25">
      <c r="A69" s="198">
        <v>30</v>
      </c>
      <c r="B69" s="196" t="s">
        <v>1112</v>
      </c>
      <c r="C69" s="198">
        <v>2026</v>
      </c>
      <c r="D69" s="4" t="s">
        <v>1141</v>
      </c>
    </row>
  </sheetData>
  <mergeCells count="232">
    <mergeCell ref="C66:D66"/>
    <mergeCell ref="C67:D67"/>
    <mergeCell ref="E66:AD66"/>
    <mergeCell ref="E67:AD67"/>
    <mergeCell ref="E3:AE3"/>
    <mergeCell ref="B3:D4"/>
    <mergeCell ref="B5:D5"/>
    <mergeCell ref="A66:B66"/>
    <mergeCell ref="A67:B67"/>
    <mergeCell ref="U64:AA64"/>
    <mergeCell ref="K64:Q64"/>
    <mergeCell ref="AE62:AE63"/>
    <mergeCell ref="J62:J63"/>
    <mergeCell ref="K62:Q63"/>
    <mergeCell ref="R62:R63"/>
    <mergeCell ref="S62:S63"/>
    <mergeCell ref="T62:T63"/>
    <mergeCell ref="U62:AA63"/>
    <mergeCell ref="D62:D63"/>
    <mergeCell ref="E62:E63"/>
    <mergeCell ref="E2:AE2"/>
    <mergeCell ref="E1:AE1"/>
    <mergeCell ref="H19:AC19"/>
    <mergeCell ref="A19:A20"/>
    <mergeCell ref="B19:B20"/>
    <mergeCell ref="C19:C20"/>
    <mergeCell ref="D19:D20"/>
    <mergeCell ref="E19:E20"/>
    <mergeCell ref="F19:F20"/>
    <mergeCell ref="G19:G20"/>
    <mergeCell ref="AD19:AD20"/>
    <mergeCell ref="AE19:AE20"/>
    <mergeCell ref="A12:AE12"/>
    <mergeCell ref="A7:AE7"/>
    <mergeCell ref="A11:AE11"/>
    <mergeCell ref="N4:R4"/>
    <mergeCell ref="A9:AE9"/>
    <mergeCell ref="A14:AE14"/>
    <mergeCell ref="A15:AE15"/>
    <mergeCell ref="AD16:AE16"/>
    <mergeCell ref="AD17:AE17"/>
    <mergeCell ref="F62:F63"/>
    <mergeCell ref="G62:G63"/>
    <mergeCell ref="H62:H63"/>
    <mergeCell ref="I62:I63"/>
    <mergeCell ref="A62:A63"/>
    <mergeCell ref="C62:C63"/>
    <mergeCell ref="U61:AA61"/>
    <mergeCell ref="AB62:AB63"/>
    <mergeCell ref="AD62:AD63"/>
    <mergeCell ref="K61:Q61"/>
    <mergeCell ref="AC62:AC63"/>
    <mergeCell ref="U60:AA60"/>
    <mergeCell ref="K60:Q60"/>
    <mergeCell ref="K59:Q59"/>
    <mergeCell ref="U59:AA59"/>
    <mergeCell ref="U58:AA58"/>
    <mergeCell ref="K58:Q58"/>
    <mergeCell ref="K57:Q57"/>
    <mergeCell ref="U57:AA57"/>
    <mergeCell ref="U56:AA56"/>
    <mergeCell ref="K56:Q56"/>
    <mergeCell ref="K55:Q55"/>
    <mergeCell ref="U55:AA55"/>
    <mergeCell ref="K54:Q54"/>
    <mergeCell ref="U54:AA54"/>
    <mergeCell ref="U53:AA53"/>
    <mergeCell ref="U52:AA52"/>
    <mergeCell ref="K52:Q52"/>
    <mergeCell ref="K53:Q53"/>
    <mergeCell ref="K46:Q46"/>
    <mergeCell ref="K49:Q49"/>
    <mergeCell ref="A41:A42"/>
    <mergeCell ref="C41:C42"/>
    <mergeCell ref="D41:D42"/>
    <mergeCell ref="E41:E42"/>
    <mergeCell ref="F41:F42"/>
    <mergeCell ref="T43:T44"/>
    <mergeCell ref="U43:AA44"/>
    <mergeCell ref="J47:J48"/>
    <mergeCell ref="K47:Q48"/>
    <mergeCell ref="R47:R48"/>
    <mergeCell ref="G47:G48"/>
    <mergeCell ref="H47:H48"/>
    <mergeCell ref="I47:I48"/>
    <mergeCell ref="C47:C48"/>
    <mergeCell ref="A47:A48"/>
    <mergeCell ref="D47:D48"/>
    <mergeCell ref="E47:E48"/>
    <mergeCell ref="F47:F48"/>
    <mergeCell ref="AB41:AB42"/>
    <mergeCell ref="AD41:AD42"/>
    <mergeCell ref="AE41:AE42"/>
    <mergeCell ref="G41:G42"/>
    <mergeCell ref="H41:H42"/>
    <mergeCell ref="I41:I42"/>
    <mergeCell ref="J41:J42"/>
    <mergeCell ref="K41:Q42"/>
    <mergeCell ref="R41:R42"/>
    <mergeCell ref="AC41:AC42"/>
    <mergeCell ref="S41:S42"/>
    <mergeCell ref="T41:T42"/>
    <mergeCell ref="U41:AA42"/>
    <mergeCell ref="U40:AA40"/>
    <mergeCell ref="K40:Q40"/>
    <mergeCell ref="K39:Q39"/>
    <mergeCell ref="K38:Q38"/>
    <mergeCell ref="U37:AA37"/>
    <mergeCell ref="K37:Q37"/>
    <mergeCell ref="U38:AA38"/>
    <mergeCell ref="K35:Q35"/>
    <mergeCell ref="U35:AA35"/>
    <mergeCell ref="U39:AA39"/>
    <mergeCell ref="K34:Q34"/>
    <mergeCell ref="K36:Q36"/>
    <mergeCell ref="U36:AA36"/>
    <mergeCell ref="K32:Q32"/>
    <mergeCell ref="U32:AA32"/>
    <mergeCell ref="U33:AA33"/>
    <mergeCell ref="K31:Q31"/>
    <mergeCell ref="K25:Q25"/>
    <mergeCell ref="AB26:AB27"/>
    <mergeCell ref="U31:AA31"/>
    <mergeCell ref="K33:Q33"/>
    <mergeCell ref="AD26:AD27"/>
    <mergeCell ref="AE26:AE27"/>
    <mergeCell ref="G26:G27"/>
    <mergeCell ref="H26:H27"/>
    <mergeCell ref="I26:I27"/>
    <mergeCell ref="J26:J27"/>
    <mergeCell ref="K26:Q27"/>
    <mergeCell ref="R26:R27"/>
    <mergeCell ref="S26:S27"/>
    <mergeCell ref="T26:T27"/>
    <mergeCell ref="U26:AA27"/>
    <mergeCell ref="AC26:AC27"/>
    <mergeCell ref="A26:A27"/>
    <mergeCell ref="C26:C27"/>
    <mergeCell ref="D26:D27"/>
    <mergeCell ref="E26:E27"/>
    <mergeCell ref="F26:F27"/>
    <mergeCell ref="A29:A30"/>
    <mergeCell ref="C29:C30"/>
    <mergeCell ref="K24:Q24"/>
    <mergeCell ref="U25:AA25"/>
    <mergeCell ref="K28:Q28"/>
    <mergeCell ref="U28:AA28"/>
    <mergeCell ref="D29:D30"/>
    <mergeCell ref="E29:E30"/>
    <mergeCell ref="F29:F30"/>
    <mergeCell ref="G29:G30"/>
    <mergeCell ref="H29:H30"/>
    <mergeCell ref="I29:I30"/>
    <mergeCell ref="J29:J30"/>
    <mergeCell ref="K29:Q30"/>
    <mergeCell ref="R29:R30"/>
    <mergeCell ref="AE22:AE23"/>
    <mergeCell ref="J22:J23"/>
    <mergeCell ref="K22:Q23"/>
    <mergeCell ref="R22:R23"/>
    <mergeCell ref="S22:S23"/>
    <mergeCell ref="T22:T23"/>
    <mergeCell ref="U22:AA23"/>
    <mergeCell ref="D22:D23"/>
    <mergeCell ref="E22:E23"/>
    <mergeCell ref="F22:F23"/>
    <mergeCell ref="G22:G23"/>
    <mergeCell ref="H22:H23"/>
    <mergeCell ref="I22:I23"/>
    <mergeCell ref="A22:A23"/>
    <mergeCell ref="U24:AA24"/>
    <mergeCell ref="U20:AA20"/>
    <mergeCell ref="AC22:AC23"/>
    <mergeCell ref="C22:C23"/>
    <mergeCell ref="U21:AA21"/>
    <mergeCell ref="AB22:AB23"/>
    <mergeCell ref="AD22:AD23"/>
    <mergeCell ref="K20:Q20"/>
    <mergeCell ref="K21:Q21"/>
    <mergeCell ref="AD29:AD30"/>
    <mergeCell ref="AE29:AE30"/>
    <mergeCell ref="A43:A44"/>
    <mergeCell ref="C43:C44"/>
    <mergeCell ref="D43:D44"/>
    <mergeCell ref="E43:E44"/>
    <mergeCell ref="F43:F44"/>
    <mergeCell ref="G43:G44"/>
    <mergeCell ref="H43:H44"/>
    <mergeCell ref="I43:I44"/>
    <mergeCell ref="J43:J44"/>
    <mergeCell ref="K43:Q44"/>
    <mergeCell ref="R43:R44"/>
    <mergeCell ref="S43:S44"/>
    <mergeCell ref="AB43:AB44"/>
    <mergeCell ref="AC43:AC44"/>
    <mergeCell ref="AD43:AD44"/>
    <mergeCell ref="AE43:AE44"/>
    <mergeCell ref="AC29:AC30"/>
    <mergeCell ref="S29:S30"/>
    <mergeCell ref="T29:T30"/>
    <mergeCell ref="U29:AA30"/>
    <mergeCell ref="AB29:AB30"/>
    <mergeCell ref="U34:AA34"/>
    <mergeCell ref="AE50:AE51"/>
    <mergeCell ref="AC47:AC48"/>
    <mergeCell ref="K45:Q45"/>
    <mergeCell ref="AC50:AC51"/>
    <mergeCell ref="U50:AA51"/>
    <mergeCell ref="AB50:AB51"/>
    <mergeCell ref="AB47:AB48"/>
    <mergeCell ref="AD47:AD48"/>
    <mergeCell ref="AE47:AE48"/>
    <mergeCell ref="S47:S48"/>
    <mergeCell ref="T47:T48"/>
    <mergeCell ref="U47:AA48"/>
    <mergeCell ref="U46:AA46"/>
    <mergeCell ref="U49:AA49"/>
    <mergeCell ref="K50:Q51"/>
    <mergeCell ref="R50:R51"/>
    <mergeCell ref="S50:S51"/>
    <mergeCell ref="T50:T51"/>
    <mergeCell ref="AD50:AD51"/>
    <mergeCell ref="U45:AA45"/>
    <mergeCell ref="A50:A51"/>
    <mergeCell ref="C50:C51"/>
    <mergeCell ref="D50:D51"/>
    <mergeCell ref="E50:E51"/>
    <mergeCell ref="F50:F51"/>
    <mergeCell ref="G50:G51"/>
    <mergeCell ref="H50:H51"/>
    <mergeCell ref="I50:I51"/>
    <mergeCell ref="J50:J51"/>
  </mergeCells>
  <printOptions horizontalCentered="1"/>
  <pageMargins left="0.39370078740157483" right="0.39370078740157483" top="0.39370078740157483" bottom="0.39370078740157483" header="0.19685039370078741" footer="0.19685039370078741"/>
  <pageSetup paperSize="9" fitToHeight="5" orientation="portrait" r:id="rId1"/>
  <headerFooter alignWithMargins="0"/>
  <rowBreaks count="1" manualBreakCount="1">
    <brk id="45" max="3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37"/>
  <sheetViews>
    <sheetView view="pageBreakPreview" zoomScaleNormal="100" zoomScaleSheetLayoutView="100" workbookViewId="0">
      <selection activeCell="A7" sqref="A7:D23"/>
    </sheetView>
  </sheetViews>
  <sheetFormatPr defaultRowHeight="12.75" x14ac:dyDescent="0.2"/>
  <cols>
    <col min="1" max="1" width="9.140625" style="31"/>
    <col min="2" max="2" width="46.85546875" style="31" customWidth="1"/>
    <col min="3" max="4" width="18.7109375" style="31" customWidth="1"/>
    <col min="5" max="16384" width="9.140625" style="31"/>
  </cols>
  <sheetData>
    <row r="1" spans="1:4" ht="15.75" x14ac:dyDescent="0.2">
      <c r="A1" s="436" t="s">
        <v>116</v>
      </c>
      <c r="B1" s="436"/>
      <c r="C1" s="436"/>
      <c r="D1" s="436"/>
    </row>
    <row r="2" spans="1:4" ht="15.75" x14ac:dyDescent="0.2">
      <c r="A2" s="437" t="s">
        <v>117</v>
      </c>
      <c r="B2" s="437"/>
      <c r="C2" s="437"/>
      <c r="D2" s="437"/>
    </row>
    <row r="3" spans="1:4" ht="15.75" x14ac:dyDescent="0.2">
      <c r="A3" s="437" t="str">
        <f>'5.1'!A3:H3</f>
        <v>по состоянию на 31.03.2026</v>
      </c>
      <c r="B3" s="437"/>
      <c r="C3" s="437"/>
      <c r="D3" s="437"/>
    </row>
    <row r="4" spans="1:4" ht="14.25" x14ac:dyDescent="0.2">
      <c r="A4" s="442" t="s">
        <v>718</v>
      </c>
      <c r="B4" s="442"/>
      <c r="C4" s="442"/>
      <c r="D4" s="442"/>
    </row>
    <row r="5" spans="1:4" ht="14.25" x14ac:dyDescent="0.2">
      <c r="A5" s="442" t="s">
        <v>719</v>
      </c>
      <c r="B5" s="442"/>
      <c r="C5" s="442"/>
      <c r="D5" s="442"/>
    </row>
    <row r="6" spans="1:4" x14ac:dyDescent="0.2">
      <c r="D6" s="34" t="s">
        <v>484</v>
      </c>
    </row>
    <row r="7" spans="1:4" ht="25.5" x14ac:dyDescent="0.2">
      <c r="A7" s="220" t="s">
        <v>0</v>
      </c>
      <c r="B7" s="220" t="s">
        <v>2</v>
      </c>
      <c r="C7" s="220" t="s">
        <v>1115</v>
      </c>
      <c r="D7" s="220" t="s">
        <v>1118</v>
      </c>
    </row>
    <row r="8" spans="1:4" x14ac:dyDescent="0.2">
      <c r="A8" s="280">
        <v>1</v>
      </c>
      <c r="B8" s="280">
        <v>2</v>
      </c>
      <c r="C8" s="280">
        <v>3</v>
      </c>
      <c r="D8" s="280">
        <v>4</v>
      </c>
    </row>
    <row r="9" spans="1:4" x14ac:dyDescent="0.2">
      <c r="A9" s="324">
        <v>1</v>
      </c>
      <c r="B9" s="298" t="s">
        <v>485</v>
      </c>
      <c r="C9" s="334">
        <f>SUM(C10:C16)</f>
        <v>1091890.3400000001</v>
      </c>
      <c r="D9" s="334">
        <f>SUM(D10:D16)</f>
        <v>1445075.11</v>
      </c>
    </row>
    <row r="10" spans="1:4" ht="38.25" hidden="1" x14ac:dyDescent="0.2">
      <c r="A10" s="217">
        <v>2</v>
      </c>
      <c r="B10" s="281" t="s">
        <v>486</v>
      </c>
      <c r="C10" s="300">
        <v>0</v>
      </c>
      <c r="D10" s="300">
        <v>0</v>
      </c>
    </row>
    <row r="11" spans="1:4" ht="38.25" hidden="1" x14ac:dyDescent="0.2">
      <c r="A11" s="217">
        <v>3</v>
      </c>
      <c r="B11" s="281" t="s">
        <v>947</v>
      </c>
      <c r="C11" s="300">
        <v>0</v>
      </c>
      <c r="D11" s="300">
        <v>0</v>
      </c>
    </row>
    <row r="12" spans="1:4" ht="38.25" hidden="1" x14ac:dyDescent="0.2">
      <c r="A12" s="217">
        <v>4</v>
      </c>
      <c r="B12" s="281" t="s">
        <v>948</v>
      </c>
      <c r="C12" s="300">
        <v>0</v>
      </c>
      <c r="D12" s="300">
        <v>0</v>
      </c>
    </row>
    <row r="13" spans="1:4" ht="38.25" x14ac:dyDescent="0.2">
      <c r="A13" s="217">
        <v>5</v>
      </c>
      <c r="B13" s="281" t="s">
        <v>487</v>
      </c>
      <c r="C13" s="299">
        <v>1091890.3400000001</v>
      </c>
      <c r="D13" s="299">
        <v>1445075.11</v>
      </c>
    </row>
    <row r="14" spans="1:4" ht="38.25" hidden="1" x14ac:dyDescent="0.2">
      <c r="A14" s="217">
        <v>6</v>
      </c>
      <c r="B14" s="281" t="s">
        <v>949</v>
      </c>
      <c r="C14" s="299">
        <v>0</v>
      </c>
      <c r="D14" s="299">
        <v>0</v>
      </c>
    </row>
    <row r="15" spans="1:4" hidden="1" x14ac:dyDescent="0.2">
      <c r="A15" s="217">
        <v>7</v>
      </c>
      <c r="B15" s="281" t="s">
        <v>683</v>
      </c>
      <c r="C15" s="299">
        <v>0</v>
      </c>
      <c r="D15" s="299">
        <v>0</v>
      </c>
    </row>
    <row r="16" spans="1:4" x14ac:dyDescent="0.2">
      <c r="A16" s="217">
        <v>8</v>
      </c>
      <c r="B16" s="281" t="s">
        <v>413</v>
      </c>
      <c r="C16" s="299">
        <v>0</v>
      </c>
      <c r="D16" s="299">
        <v>0</v>
      </c>
    </row>
    <row r="17" spans="1:5" hidden="1" x14ac:dyDescent="0.2">
      <c r="A17" s="324">
        <v>9</v>
      </c>
      <c r="B17" s="298" t="s">
        <v>488</v>
      </c>
      <c r="C17" s="334">
        <f>SUM(C18:C22)</f>
        <v>0</v>
      </c>
      <c r="D17" s="334">
        <f>SUM(D18:D22)</f>
        <v>0</v>
      </c>
    </row>
    <row r="18" spans="1:5" ht="38.25" hidden="1" x14ac:dyDescent="0.2">
      <c r="A18" s="217">
        <v>10</v>
      </c>
      <c r="B18" s="281" t="s">
        <v>948</v>
      </c>
      <c r="C18" s="299">
        <v>0</v>
      </c>
      <c r="D18" s="299">
        <v>0</v>
      </c>
    </row>
    <row r="19" spans="1:5" ht="38.25" hidden="1" x14ac:dyDescent="0.2">
      <c r="A19" s="217">
        <v>11</v>
      </c>
      <c r="B19" s="281" t="s">
        <v>487</v>
      </c>
      <c r="C19" s="299">
        <v>0</v>
      </c>
      <c r="D19" s="299">
        <v>0</v>
      </c>
    </row>
    <row r="20" spans="1:5" ht="38.25" hidden="1" x14ac:dyDescent="0.2">
      <c r="A20" s="217">
        <v>12</v>
      </c>
      <c r="B20" s="281" t="s">
        <v>949</v>
      </c>
      <c r="C20" s="299">
        <v>0</v>
      </c>
      <c r="D20" s="299">
        <v>0</v>
      </c>
      <c r="E20" s="32"/>
    </row>
    <row r="21" spans="1:5" hidden="1" x14ac:dyDescent="0.2">
      <c r="A21" s="217">
        <v>13</v>
      </c>
      <c r="B21" s="281" t="s">
        <v>683</v>
      </c>
      <c r="C21" s="299">
        <v>0</v>
      </c>
      <c r="D21" s="299">
        <v>0</v>
      </c>
    </row>
    <row r="22" spans="1:5" hidden="1" x14ac:dyDescent="0.2">
      <c r="A22" s="217">
        <v>14</v>
      </c>
      <c r="B22" s="281" t="s">
        <v>413</v>
      </c>
      <c r="C22" s="299">
        <v>0</v>
      </c>
      <c r="D22" s="299">
        <v>0</v>
      </c>
    </row>
    <row r="23" spans="1:5" x14ac:dyDescent="0.2">
      <c r="A23" s="220">
        <v>15</v>
      </c>
      <c r="B23" s="320" t="s">
        <v>125</v>
      </c>
      <c r="C23" s="321">
        <f>C17+C9</f>
        <v>1091890.3400000001</v>
      </c>
      <c r="D23" s="321">
        <f>D17+D9</f>
        <v>1445075.11</v>
      </c>
    </row>
    <row r="24" spans="1:5" ht="13.5" hidden="1" thickBot="1" x14ac:dyDescent="0.25">
      <c r="A24" s="121">
        <v>16</v>
      </c>
      <c r="B24" s="36" t="s">
        <v>700</v>
      </c>
      <c r="C24" s="483"/>
      <c r="D24" s="485"/>
    </row>
    <row r="28" spans="1:5" x14ac:dyDescent="0.2">
      <c r="C28" s="69"/>
    </row>
    <row r="36" spans="2:2" x14ac:dyDescent="0.2">
      <c r="B36" s="73"/>
    </row>
    <row r="37" spans="2:2" x14ac:dyDescent="0.2">
      <c r="B37" s="73"/>
    </row>
  </sheetData>
  <mergeCells count="6">
    <mergeCell ref="C24:D24"/>
    <mergeCell ref="A1:D1"/>
    <mergeCell ref="A2:D2"/>
    <mergeCell ref="A3:D3"/>
    <mergeCell ref="A4:D4"/>
    <mergeCell ref="A5:D5"/>
  </mergeCell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70"/>
  <sheetViews>
    <sheetView view="pageBreakPreview" zoomScaleNormal="100" zoomScaleSheetLayoutView="100" workbookViewId="0">
      <selection activeCell="A7" sqref="A7:D69"/>
    </sheetView>
  </sheetViews>
  <sheetFormatPr defaultRowHeight="12.75" x14ac:dyDescent="0.2"/>
  <cols>
    <col min="1" max="1" width="9.140625" style="31"/>
    <col min="2" max="2" width="48.28515625" style="31" customWidth="1"/>
    <col min="3" max="4" width="18.5703125" style="31" customWidth="1"/>
    <col min="5" max="5" width="13.7109375" style="31" customWidth="1"/>
    <col min="6" max="16384" width="9.140625" style="31"/>
  </cols>
  <sheetData>
    <row r="1" spans="1:4" ht="15.75" x14ac:dyDescent="0.2">
      <c r="A1" s="436" t="s">
        <v>116</v>
      </c>
      <c r="B1" s="436"/>
      <c r="C1" s="436"/>
      <c r="D1" s="436"/>
    </row>
    <row r="2" spans="1:4" ht="15.75" x14ac:dyDescent="0.2">
      <c r="A2" s="437" t="s">
        <v>117</v>
      </c>
      <c r="B2" s="437"/>
      <c r="C2" s="437"/>
      <c r="D2" s="437"/>
    </row>
    <row r="3" spans="1:4" ht="15.75" x14ac:dyDescent="0.2">
      <c r="A3" s="437" t="str">
        <f>'34.1'!A3:D3</f>
        <v>по состоянию на 31.03.2026</v>
      </c>
      <c r="B3" s="437"/>
      <c r="C3" s="437"/>
      <c r="D3" s="437"/>
    </row>
    <row r="4" spans="1:4" ht="14.25" x14ac:dyDescent="0.2">
      <c r="A4" s="442" t="s">
        <v>950</v>
      </c>
      <c r="B4" s="442"/>
      <c r="C4" s="442"/>
      <c r="D4" s="442"/>
    </row>
    <row r="5" spans="1:4" ht="14.25" x14ac:dyDescent="0.2">
      <c r="A5" s="442" t="s">
        <v>256</v>
      </c>
      <c r="B5" s="442"/>
      <c r="C5" s="442"/>
      <c r="D5" s="442"/>
    </row>
    <row r="6" spans="1:4" x14ac:dyDescent="0.2">
      <c r="D6" s="34" t="s">
        <v>951</v>
      </c>
    </row>
    <row r="7" spans="1:4" ht="25.5" x14ac:dyDescent="0.2">
      <c r="A7" s="220" t="s">
        <v>0</v>
      </c>
      <c r="B7" s="220" t="s">
        <v>2</v>
      </c>
      <c r="C7" s="220" t="str">
        <f>'34.1'!C7</f>
        <v>01.01.2026-31.03.2026</v>
      </c>
      <c r="D7" s="220" t="str">
        <f>'34.1'!D7</f>
        <v>01.01.2025-31.03.2025</v>
      </c>
    </row>
    <row r="8" spans="1:4" x14ac:dyDescent="0.2">
      <c r="A8" s="280">
        <v>1</v>
      </c>
      <c r="B8" s="280">
        <v>2</v>
      </c>
      <c r="C8" s="280">
        <v>3</v>
      </c>
      <c r="D8" s="280">
        <v>4</v>
      </c>
    </row>
    <row r="9" spans="1:4" hidden="1" x14ac:dyDescent="0.2">
      <c r="A9" s="217"/>
      <c r="B9" s="444" t="s">
        <v>490</v>
      </c>
      <c r="C9" s="444"/>
      <c r="D9" s="444"/>
    </row>
    <row r="10" spans="1:4" hidden="1" x14ac:dyDescent="0.2">
      <c r="A10" s="217">
        <v>1</v>
      </c>
      <c r="B10" s="283" t="s">
        <v>491</v>
      </c>
      <c r="C10" s="319">
        <v>0</v>
      </c>
      <c r="D10" s="319">
        <v>0</v>
      </c>
    </row>
    <row r="11" spans="1:4" hidden="1" x14ac:dyDescent="0.2">
      <c r="A11" s="217">
        <f>A10+1</f>
        <v>2</v>
      </c>
      <c r="B11" s="283" t="s">
        <v>492</v>
      </c>
      <c r="C11" s="319">
        <v>0</v>
      </c>
      <c r="D11" s="319">
        <v>0</v>
      </c>
    </row>
    <row r="12" spans="1:4" ht="25.5" hidden="1" x14ac:dyDescent="0.2">
      <c r="A12" s="217">
        <f>A11+1</f>
        <v>3</v>
      </c>
      <c r="B12" s="283" t="s">
        <v>493</v>
      </c>
      <c r="C12" s="319">
        <v>0</v>
      </c>
      <c r="D12" s="319">
        <v>0</v>
      </c>
    </row>
    <row r="13" spans="1:4" ht="25.5" hidden="1" x14ac:dyDescent="0.2">
      <c r="A13" s="217">
        <f t="shared" ref="A13:A14" si="0">A12+1</f>
        <v>4</v>
      </c>
      <c r="B13" s="283" t="s">
        <v>494</v>
      </c>
      <c r="C13" s="319">
        <v>0</v>
      </c>
      <c r="D13" s="319">
        <v>0</v>
      </c>
    </row>
    <row r="14" spans="1:4" ht="25.5" hidden="1" x14ac:dyDescent="0.2">
      <c r="A14" s="217">
        <f t="shared" si="0"/>
        <v>5</v>
      </c>
      <c r="B14" s="283" t="s">
        <v>495</v>
      </c>
      <c r="C14" s="319">
        <v>0</v>
      </c>
      <c r="D14" s="319">
        <v>0</v>
      </c>
    </row>
    <row r="15" spans="1:4" ht="25.5" hidden="1" x14ac:dyDescent="0.2">
      <c r="A15" s="217">
        <f>A14+1</f>
        <v>6</v>
      </c>
      <c r="B15" s="283" t="s">
        <v>496</v>
      </c>
      <c r="C15" s="319">
        <v>0</v>
      </c>
      <c r="D15" s="319">
        <v>0</v>
      </c>
    </row>
    <row r="16" spans="1:4" hidden="1" x14ac:dyDescent="0.2">
      <c r="A16" s="324">
        <f>A15+1</f>
        <v>7</v>
      </c>
      <c r="B16" s="346" t="s">
        <v>125</v>
      </c>
      <c r="C16" s="347">
        <f>SUM(C10:C15)</f>
        <v>0</v>
      </c>
      <c r="D16" s="347">
        <f>SUM(D10:D15)</f>
        <v>0</v>
      </c>
    </row>
    <row r="17" spans="1:4" hidden="1" x14ac:dyDescent="0.2">
      <c r="A17" s="217"/>
      <c r="B17" s="444" t="s">
        <v>497</v>
      </c>
      <c r="C17" s="444"/>
      <c r="D17" s="444"/>
    </row>
    <row r="18" spans="1:4" ht="25.5" hidden="1" x14ac:dyDescent="0.2">
      <c r="A18" s="217">
        <f>A16+1</f>
        <v>8</v>
      </c>
      <c r="B18" s="283" t="s">
        <v>498</v>
      </c>
      <c r="C18" s="319">
        <v>0</v>
      </c>
      <c r="D18" s="319">
        <v>0</v>
      </c>
    </row>
    <row r="19" spans="1:4" hidden="1" x14ac:dyDescent="0.2">
      <c r="A19" s="217">
        <f>A18+1</f>
        <v>9</v>
      </c>
      <c r="B19" s="283" t="s">
        <v>499</v>
      </c>
      <c r="C19" s="319">
        <v>0</v>
      </c>
      <c r="D19" s="319">
        <v>0</v>
      </c>
    </row>
    <row r="20" spans="1:4" hidden="1" x14ac:dyDescent="0.2">
      <c r="A20" s="217">
        <f t="shared" ref="A20:A24" si="1">A19+1</f>
        <v>10</v>
      </c>
      <c r="B20" s="283" t="s">
        <v>500</v>
      </c>
      <c r="C20" s="319">
        <v>0</v>
      </c>
      <c r="D20" s="319">
        <v>0</v>
      </c>
    </row>
    <row r="21" spans="1:4" ht="25.5" hidden="1" x14ac:dyDescent="0.2">
      <c r="A21" s="217">
        <f t="shared" si="1"/>
        <v>11</v>
      </c>
      <c r="B21" s="283" t="s">
        <v>501</v>
      </c>
      <c r="C21" s="319">
        <v>0</v>
      </c>
      <c r="D21" s="319">
        <v>0</v>
      </c>
    </row>
    <row r="22" spans="1:4" ht="25.5" hidden="1" x14ac:dyDescent="0.2">
      <c r="A22" s="217">
        <f t="shared" si="1"/>
        <v>12</v>
      </c>
      <c r="B22" s="283" t="s">
        <v>502</v>
      </c>
      <c r="C22" s="319">
        <v>0</v>
      </c>
      <c r="D22" s="319">
        <v>0</v>
      </c>
    </row>
    <row r="23" spans="1:4" ht="25.5" hidden="1" x14ac:dyDescent="0.2">
      <c r="A23" s="217">
        <f t="shared" si="1"/>
        <v>13</v>
      </c>
      <c r="B23" s="283" t="s">
        <v>503</v>
      </c>
      <c r="C23" s="319">
        <v>0</v>
      </c>
      <c r="D23" s="319">
        <v>0</v>
      </c>
    </row>
    <row r="24" spans="1:4" ht="25.5" hidden="1" x14ac:dyDescent="0.2">
      <c r="A24" s="217">
        <f t="shared" si="1"/>
        <v>14</v>
      </c>
      <c r="B24" s="283" t="s">
        <v>504</v>
      </c>
      <c r="C24" s="319">
        <v>0</v>
      </c>
      <c r="D24" s="319">
        <v>0</v>
      </c>
    </row>
    <row r="25" spans="1:4" hidden="1" x14ac:dyDescent="0.2">
      <c r="A25" s="324">
        <f>A24+1</f>
        <v>15</v>
      </c>
      <c r="B25" s="346" t="s">
        <v>125</v>
      </c>
      <c r="C25" s="347">
        <f>SUM(C18:C24)</f>
        <v>0</v>
      </c>
      <c r="D25" s="347">
        <f>SUM(D18:D24)</f>
        <v>0</v>
      </c>
    </row>
    <row r="26" spans="1:4" hidden="1" x14ac:dyDescent="0.2">
      <c r="A26" s="217"/>
      <c r="B26" s="444" t="s">
        <v>505</v>
      </c>
      <c r="C26" s="444"/>
      <c r="D26" s="444"/>
    </row>
    <row r="27" spans="1:4" ht="25.5" hidden="1" x14ac:dyDescent="0.2">
      <c r="A27" s="217">
        <f>A25+1</f>
        <v>16</v>
      </c>
      <c r="B27" s="283" t="s">
        <v>506</v>
      </c>
      <c r="C27" s="319">
        <v>0</v>
      </c>
      <c r="D27" s="319">
        <v>0</v>
      </c>
    </row>
    <row r="28" spans="1:4" ht="25.5" hidden="1" x14ac:dyDescent="0.2">
      <c r="A28" s="217">
        <f>A27+1</f>
        <v>17</v>
      </c>
      <c r="B28" s="283" t="s">
        <v>507</v>
      </c>
      <c r="C28" s="319">
        <v>0</v>
      </c>
      <c r="D28" s="319">
        <v>0</v>
      </c>
    </row>
    <row r="29" spans="1:4" ht="25.5" hidden="1" x14ac:dyDescent="0.2">
      <c r="A29" s="217">
        <f t="shared" ref="A29:A32" si="2">A28+1</f>
        <v>18</v>
      </c>
      <c r="B29" s="283" t="s">
        <v>508</v>
      </c>
      <c r="C29" s="319">
        <v>0</v>
      </c>
      <c r="D29" s="319">
        <v>0</v>
      </c>
    </row>
    <row r="30" spans="1:4" ht="25.5" hidden="1" x14ac:dyDescent="0.2">
      <c r="A30" s="217">
        <f t="shared" si="2"/>
        <v>19</v>
      </c>
      <c r="B30" s="283" t="s">
        <v>509</v>
      </c>
      <c r="C30" s="319">
        <v>0</v>
      </c>
      <c r="D30" s="319">
        <v>0</v>
      </c>
    </row>
    <row r="31" spans="1:4" ht="25.5" hidden="1" x14ac:dyDescent="0.2">
      <c r="A31" s="217">
        <f t="shared" si="2"/>
        <v>20</v>
      </c>
      <c r="B31" s="283" t="s">
        <v>510</v>
      </c>
      <c r="C31" s="319">
        <v>0</v>
      </c>
      <c r="D31" s="319">
        <v>0</v>
      </c>
    </row>
    <row r="32" spans="1:4" hidden="1" x14ac:dyDescent="0.2">
      <c r="A32" s="217">
        <f t="shared" si="2"/>
        <v>21</v>
      </c>
      <c r="B32" s="283" t="s">
        <v>511</v>
      </c>
      <c r="C32" s="319">
        <v>0</v>
      </c>
      <c r="D32" s="319">
        <v>0</v>
      </c>
    </row>
    <row r="33" spans="1:4" hidden="1" x14ac:dyDescent="0.2">
      <c r="A33" s="324">
        <f>A32+1</f>
        <v>22</v>
      </c>
      <c r="B33" s="346" t="s">
        <v>125</v>
      </c>
      <c r="C33" s="347">
        <f>SUM(C27:C32)</f>
        <v>0</v>
      </c>
      <c r="D33" s="347">
        <f>SUM(D27:D32)</f>
        <v>0</v>
      </c>
    </row>
    <row r="34" spans="1:4" hidden="1" x14ac:dyDescent="0.2">
      <c r="A34" s="217"/>
      <c r="B34" s="444" t="s">
        <v>512</v>
      </c>
      <c r="C34" s="444"/>
      <c r="D34" s="444"/>
    </row>
    <row r="35" spans="1:4" ht="25.5" hidden="1" x14ac:dyDescent="0.2">
      <c r="A35" s="217">
        <f>A33+1</f>
        <v>23</v>
      </c>
      <c r="B35" s="283" t="s">
        <v>513</v>
      </c>
      <c r="C35" s="319">
        <v>0</v>
      </c>
      <c r="D35" s="319">
        <v>0</v>
      </c>
    </row>
    <row r="36" spans="1:4" ht="25.5" hidden="1" x14ac:dyDescent="0.2">
      <c r="A36" s="217">
        <f>A35+1</f>
        <v>24</v>
      </c>
      <c r="B36" s="283" t="s">
        <v>514</v>
      </c>
      <c r="C36" s="319">
        <v>0</v>
      </c>
      <c r="D36" s="319">
        <v>0</v>
      </c>
    </row>
    <row r="37" spans="1:4" hidden="1" x14ac:dyDescent="0.2">
      <c r="A37" s="217">
        <f t="shared" ref="A37:A40" si="3">A36+1</f>
        <v>25</v>
      </c>
      <c r="B37" s="283" t="s">
        <v>515</v>
      </c>
      <c r="C37" s="319">
        <v>0</v>
      </c>
      <c r="D37" s="319">
        <v>0</v>
      </c>
    </row>
    <row r="38" spans="1:4" ht="25.5" hidden="1" x14ac:dyDescent="0.2">
      <c r="A38" s="217">
        <f t="shared" si="3"/>
        <v>26</v>
      </c>
      <c r="B38" s="283" t="s">
        <v>516</v>
      </c>
      <c r="C38" s="319">
        <v>0</v>
      </c>
      <c r="D38" s="319">
        <v>0</v>
      </c>
    </row>
    <row r="39" spans="1:4" ht="38.25" hidden="1" x14ac:dyDescent="0.2">
      <c r="A39" s="217">
        <f t="shared" si="3"/>
        <v>27</v>
      </c>
      <c r="B39" s="283" t="s">
        <v>517</v>
      </c>
      <c r="C39" s="319">
        <v>0</v>
      </c>
      <c r="D39" s="319">
        <v>0</v>
      </c>
    </row>
    <row r="40" spans="1:4" ht="25.5" hidden="1" x14ac:dyDescent="0.2">
      <c r="A40" s="217">
        <f t="shared" si="3"/>
        <v>28</v>
      </c>
      <c r="B40" s="283" t="s">
        <v>518</v>
      </c>
      <c r="C40" s="319">
        <v>0</v>
      </c>
      <c r="D40" s="319">
        <v>0</v>
      </c>
    </row>
    <row r="41" spans="1:4" hidden="1" x14ac:dyDescent="0.2">
      <c r="A41" s="324">
        <f>A40+1</f>
        <v>29</v>
      </c>
      <c r="B41" s="346" t="s">
        <v>125</v>
      </c>
      <c r="C41" s="347">
        <f>SUM(C35:C40)</f>
        <v>0</v>
      </c>
      <c r="D41" s="347">
        <f>SUM(D35:D40)</f>
        <v>0</v>
      </c>
    </row>
    <row r="42" spans="1:4" hidden="1" x14ac:dyDescent="0.2">
      <c r="A42" s="217"/>
      <c r="B42" s="498" t="s">
        <v>519</v>
      </c>
      <c r="C42" s="498"/>
      <c r="D42" s="498"/>
    </row>
    <row r="43" spans="1:4" ht="25.5" hidden="1" x14ac:dyDescent="0.2">
      <c r="A43" s="217">
        <f>A41+1</f>
        <v>30</v>
      </c>
      <c r="B43" s="283" t="s">
        <v>520</v>
      </c>
      <c r="C43" s="319">
        <v>0</v>
      </c>
      <c r="D43" s="319">
        <v>0</v>
      </c>
    </row>
    <row r="44" spans="1:4" ht="25.5" hidden="1" x14ac:dyDescent="0.2">
      <c r="A44" s="217">
        <f>A43+1</f>
        <v>31</v>
      </c>
      <c r="B44" s="283" t="s">
        <v>521</v>
      </c>
      <c r="C44" s="319">
        <v>0</v>
      </c>
      <c r="D44" s="319">
        <v>0</v>
      </c>
    </row>
    <row r="45" spans="1:4" ht="25.5" hidden="1" x14ac:dyDescent="0.2">
      <c r="A45" s="217">
        <f t="shared" ref="A45:A49" si="4">A44+1</f>
        <v>32</v>
      </c>
      <c r="B45" s="283" t="s">
        <v>522</v>
      </c>
      <c r="C45" s="319">
        <v>0</v>
      </c>
      <c r="D45" s="319">
        <v>0</v>
      </c>
    </row>
    <row r="46" spans="1:4" ht="25.5" hidden="1" x14ac:dyDescent="0.2">
      <c r="A46" s="217">
        <f t="shared" si="4"/>
        <v>33</v>
      </c>
      <c r="B46" s="283" t="s">
        <v>523</v>
      </c>
      <c r="C46" s="319">
        <v>0</v>
      </c>
      <c r="D46" s="319">
        <v>0</v>
      </c>
    </row>
    <row r="47" spans="1:4" hidden="1" x14ac:dyDescent="0.2">
      <c r="A47" s="217">
        <f t="shared" si="4"/>
        <v>34</v>
      </c>
      <c r="B47" s="283" t="s">
        <v>524</v>
      </c>
      <c r="C47" s="319">
        <v>0</v>
      </c>
      <c r="D47" s="319">
        <v>0</v>
      </c>
    </row>
    <row r="48" spans="1:4" ht="25.5" hidden="1" x14ac:dyDescent="0.2">
      <c r="A48" s="217">
        <f t="shared" si="4"/>
        <v>35</v>
      </c>
      <c r="B48" s="283" t="s">
        <v>525</v>
      </c>
      <c r="C48" s="319">
        <v>0</v>
      </c>
      <c r="D48" s="319">
        <v>0</v>
      </c>
    </row>
    <row r="49" spans="1:5" ht="25.5" hidden="1" x14ac:dyDescent="0.2">
      <c r="A49" s="217">
        <f t="shared" si="4"/>
        <v>36</v>
      </c>
      <c r="B49" s="283" t="s">
        <v>526</v>
      </c>
      <c r="C49" s="319">
        <v>0</v>
      </c>
      <c r="D49" s="319">
        <v>0</v>
      </c>
    </row>
    <row r="50" spans="1:5" hidden="1" x14ac:dyDescent="0.2">
      <c r="A50" s="324">
        <f>A49+1</f>
        <v>37</v>
      </c>
      <c r="B50" s="346" t="s">
        <v>125</v>
      </c>
      <c r="C50" s="347">
        <f>SUM(C43:C49)</f>
        <v>0</v>
      </c>
      <c r="D50" s="347">
        <f>SUM(D43:D49)</f>
        <v>0</v>
      </c>
    </row>
    <row r="51" spans="1:5" ht="24" customHeight="1" x14ac:dyDescent="0.2">
      <c r="A51" s="217"/>
      <c r="B51" s="498" t="s">
        <v>527</v>
      </c>
      <c r="C51" s="498"/>
      <c r="D51" s="498"/>
    </row>
    <row r="52" spans="1:5" ht="38.25" hidden="1" x14ac:dyDescent="0.2">
      <c r="A52" s="217">
        <f>A50+1</f>
        <v>38</v>
      </c>
      <c r="B52" s="283" t="s">
        <v>528</v>
      </c>
      <c r="C52" s="319">
        <v>0</v>
      </c>
      <c r="D52" s="319">
        <v>0</v>
      </c>
    </row>
    <row r="53" spans="1:5" ht="34.5" customHeight="1" x14ac:dyDescent="0.2">
      <c r="A53" s="217">
        <f>A52+1</f>
        <v>39</v>
      </c>
      <c r="B53" s="283" t="s">
        <v>529</v>
      </c>
      <c r="C53" s="299">
        <v>1572742.86</v>
      </c>
      <c r="D53" s="299">
        <v>2165891.31</v>
      </c>
      <c r="E53" s="32"/>
    </row>
    <row r="54" spans="1:5" hidden="1" x14ac:dyDescent="0.2">
      <c r="A54" s="217">
        <f t="shared" ref="A54:A59" si="5">A53+1</f>
        <v>40</v>
      </c>
      <c r="B54" s="283" t="s">
        <v>530</v>
      </c>
      <c r="C54" s="300">
        <v>0</v>
      </c>
      <c r="D54" s="300">
        <v>0</v>
      </c>
    </row>
    <row r="55" spans="1:5" ht="25.5" hidden="1" x14ac:dyDescent="0.2">
      <c r="A55" s="217">
        <f t="shared" si="5"/>
        <v>41</v>
      </c>
      <c r="B55" s="283" t="s">
        <v>531</v>
      </c>
      <c r="C55" s="300">
        <v>0</v>
      </c>
      <c r="D55" s="300">
        <v>0</v>
      </c>
    </row>
    <row r="56" spans="1:5" hidden="1" x14ac:dyDescent="0.2">
      <c r="A56" s="217">
        <f t="shared" si="5"/>
        <v>42</v>
      </c>
      <c r="B56" s="283" t="s">
        <v>532</v>
      </c>
      <c r="C56" s="300">
        <v>0</v>
      </c>
      <c r="D56" s="300">
        <v>0</v>
      </c>
    </row>
    <row r="57" spans="1:5" ht="25.5" hidden="1" x14ac:dyDescent="0.2">
      <c r="A57" s="217">
        <f t="shared" si="5"/>
        <v>43</v>
      </c>
      <c r="B57" s="283" t="s">
        <v>952</v>
      </c>
      <c r="C57" s="300">
        <v>0</v>
      </c>
      <c r="D57" s="300">
        <v>0</v>
      </c>
    </row>
    <row r="58" spans="1:5" ht="25.5" hidden="1" x14ac:dyDescent="0.2">
      <c r="A58" s="217">
        <f t="shared" si="5"/>
        <v>44</v>
      </c>
      <c r="B58" s="283" t="s">
        <v>953</v>
      </c>
      <c r="C58" s="300">
        <v>0</v>
      </c>
      <c r="D58" s="300">
        <v>0</v>
      </c>
    </row>
    <row r="59" spans="1:5" ht="51" hidden="1" x14ac:dyDescent="0.2">
      <c r="A59" s="217">
        <f t="shared" si="5"/>
        <v>45</v>
      </c>
      <c r="B59" s="283" t="s">
        <v>954</v>
      </c>
      <c r="C59" s="300">
        <v>0</v>
      </c>
      <c r="D59" s="300">
        <v>0</v>
      </c>
    </row>
    <row r="60" spans="1:5" ht="20.25" customHeight="1" x14ac:dyDescent="0.2">
      <c r="A60" s="324">
        <f>A59+1</f>
        <v>46</v>
      </c>
      <c r="B60" s="346" t="s">
        <v>125</v>
      </c>
      <c r="C60" s="334">
        <f>SUM(C52:C59)</f>
        <v>1572742.86</v>
      </c>
      <c r="D60" s="334">
        <f>ROUND(SUM(D52:D59),2)</f>
        <v>2165891.31</v>
      </c>
    </row>
    <row r="61" spans="1:5" hidden="1" x14ac:dyDescent="0.2">
      <c r="A61" s="217"/>
      <c r="B61" s="498" t="s">
        <v>533</v>
      </c>
      <c r="C61" s="498"/>
      <c r="D61" s="498"/>
    </row>
    <row r="62" spans="1:5" hidden="1" x14ac:dyDescent="0.2">
      <c r="A62" s="217">
        <f>A60+1</f>
        <v>47</v>
      </c>
      <c r="B62" s="283" t="s">
        <v>534</v>
      </c>
      <c r="C62" s="319">
        <v>0</v>
      </c>
      <c r="D62" s="319">
        <v>0</v>
      </c>
    </row>
    <row r="63" spans="1:5" hidden="1" x14ac:dyDescent="0.2">
      <c r="A63" s="217">
        <f>A62+1</f>
        <v>48</v>
      </c>
      <c r="B63" s="283" t="s">
        <v>535</v>
      </c>
      <c r="C63" s="319">
        <v>0</v>
      </c>
      <c r="D63" s="319">
        <v>0</v>
      </c>
    </row>
    <row r="64" spans="1:5" ht="25.5" hidden="1" x14ac:dyDescent="0.2">
      <c r="A64" s="217">
        <f t="shared" ref="A64:A67" si="6">A63+1</f>
        <v>49</v>
      </c>
      <c r="B64" s="283" t="s">
        <v>536</v>
      </c>
      <c r="C64" s="319">
        <v>0</v>
      </c>
      <c r="D64" s="319">
        <v>0</v>
      </c>
    </row>
    <row r="65" spans="1:4" ht="25.5" hidden="1" x14ac:dyDescent="0.2">
      <c r="A65" s="217">
        <f t="shared" si="6"/>
        <v>50</v>
      </c>
      <c r="B65" s="283" t="s">
        <v>537</v>
      </c>
      <c r="C65" s="319">
        <v>0</v>
      </c>
      <c r="D65" s="319">
        <v>0</v>
      </c>
    </row>
    <row r="66" spans="1:4" ht="25.5" hidden="1" x14ac:dyDescent="0.2">
      <c r="A66" s="217">
        <f t="shared" si="6"/>
        <v>51</v>
      </c>
      <c r="B66" s="283" t="s">
        <v>538</v>
      </c>
      <c r="C66" s="319">
        <v>0</v>
      </c>
      <c r="D66" s="319">
        <v>0</v>
      </c>
    </row>
    <row r="67" spans="1:4" hidden="1" x14ac:dyDescent="0.2">
      <c r="A67" s="217">
        <f t="shared" si="6"/>
        <v>52</v>
      </c>
      <c r="B67" s="283" t="s">
        <v>135</v>
      </c>
      <c r="C67" s="319">
        <v>0</v>
      </c>
      <c r="D67" s="319">
        <v>0</v>
      </c>
    </row>
    <row r="68" spans="1:4" hidden="1" x14ac:dyDescent="0.2">
      <c r="A68" s="324">
        <f>A67+1</f>
        <v>53</v>
      </c>
      <c r="B68" s="346" t="s">
        <v>125</v>
      </c>
      <c r="C68" s="347">
        <f>SUM(C62:C67)</f>
        <v>0</v>
      </c>
      <c r="D68" s="347">
        <f>SUM(D62:D67)</f>
        <v>0</v>
      </c>
    </row>
    <row r="69" spans="1:4" ht="22.5" customHeight="1" x14ac:dyDescent="0.2">
      <c r="A69" s="220">
        <f>A68+1</f>
        <v>54</v>
      </c>
      <c r="B69" s="348" t="s">
        <v>539</v>
      </c>
      <c r="C69" s="321">
        <f>C60</f>
        <v>1572742.86</v>
      </c>
      <c r="D69" s="321">
        <f>D60</f>
        <v>2165891.31</v>
      </c>
    </row>
    <row r="70" spans="1:4" ht="13.5" hidden="1" thickBot="1" x14ac:dyDescent="0.25">
      <c r="A70" s="121">
        <f t="shared" ref="A70" si="7">A69+1</f>
        <v>55</v>
      </c>
      <c r="B70" s="39" t="s">
        <v>700</v>
      </c>
      <c r="C70" s="490"/>
      <c r="D70" s="491"/>
    </row>
  </sheetData>
  <mergeCells count="13">
    <mergeCell ref="C70:D70"/>
    <mergeCell ref="B61:D61"/>
    <mergeCell ref="A1:D1"/>
    <mergeCell ref="A2:D2"/>
    <mergeCell ref="A3:D3"/>
    <mergeCell ref="A4:D4"/>
    <mergeCell ref="A5:D5"/>
    <mergeCell ref="B9:D9"/>
    <mergeCell ref="B17:D17"/>
    <mergeCell ref="B26:D26"/>
    <mergeCell ref="B34:D34"/>
    <mergeCell ref="B42:D42"/>
    <mergeCell ref="B51:D51"/>
  </mergeCells>
  <printOptions horizontalCentered="1"/>
  <pageMargins left="0.39370078740157483" right="0.39370078740157483" top="0.39370078740157483" bottom="0"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17"/>
  <sheetViews>
    <sheetView view="pageBreakPreview" zoomScaleNormal="100" zoomScaleSheetLayoutView="100" workbookViewId="0">
      <selection activeCell="A7" sqref="A7:D15"/>
    </sheetView>
  </sheetViews>
  <sheetFormatPr defaultRowHeight="12.75" x14ac:dyDescent="0.2"/>
  <cols>
    <col min="1" max="1" width="9.140625" style="31"/>
    <col min="2" max="2" width="32.5703125" style="31" customWidth="1"/>
    <col min="3" max="4" width="23.5703125" style="31" customWidth="1"/>
    <col min="5" max="5" width="14" style="31" hidden="1" customWidth="1"/>
    <col min="6" max="16384" width="9.140625" style="31"/>
  </cols>
  <sheetData>
    <row r="1" spans="1:5" ht="15.75" x14ac:dyDescent="0.2">
      <c r="A1" s="436" t="s">
        <v>116</v>
      </c>
      <c r="B1" s="436"/>
      <c r="C1" s="436"/>
      <c r="D1" s="436"/>
    </row>
    <row r="2" spans="1:5" ht="15.75" x14ac:dyDescent="0.2">
      <c r="A2" s="437" t="s">
        <v>117</v>
      </c>
      <c r="B2" s="437"/>
      <c r="C2" s="437"/>
      <c r="D2" s="437"/>
    </row>
    <row r="3" spans="1:5" ht="15.75" x14ac:dyDescent="0.2">
      <c r="A3" s="437" t="str">
        <f>'34.1'!A3:D3</f>
        <v>по состоянию на 31.03.2026</v>
      </c>
      <c r="B3" s="437"/>
      <c r="C3" s="437"/>
      <c r="D3" s="437"/>
    </row>
    <row r="4" spans="1:5" ht="14.25" x14ac:dyDescent="0.2">
      <c r="A4" s="442" t="s">
        <v>720</v>
      </c>
      <c r="B4" s="442"/>
      <c r="C4" s="442"/>
      <c r="D4" s="442"/>
    </row>
    <row r="5" spans="1:5" ht="14.25" x14ac:dyDescent="0.2">
      <c r="A5" s="442" t="s">
        <v>257</v>
      </c>
      <c r="B5" s="442"/>
      <c r="C5" s="442"/>
      <c r="D5" s="442"/>
    </row>
    <row r="6" spans="1:5" x14ac:dyDescent="0.2">
      <c r="D6" s="34" t="s">
        <v>489</v>
      </c>
    </row>
    <row r="7" spans="1:5" ht="25.5" x14ac:dyDescent="0.2">
      <c r="A7" s="220" t="s">
        <v>0</v>
      </c>
      <c r="B7" s="220" t="s">
        <v>2</v>
      </c>
      <c r="C7" s="220" t="str">
        <f>'34.1'!C7</f>
        <v>01.01.2026-31.03.2026</v>
      </c>
      <c r="D7" s="220" t="str">
        <f>'34.1'!D7</f>
        <v>01.01.2025-31.03.2025</v>
      </c>
    </row>
    <row r="8" spans="1:5" x14ac:dyDescent="0.2">
      <c r="A8" s="280">
        <v>1</v>
      </c>
      <c r="B8" s="280">
        <v>2</v>
      </c>
      <c r="C8" s="280">
        <v>3</v>
      </c>
      <c r="D8" s="280">
        <v>4</v>
      </c>
    </row>
    <row r="9" spans="1:5" ht="36.75" customHeight="1" x14ac:dyDescent="0.2">
      <c r="A9" s="217">
        <v>1</v>
      </c>
      <c r="B9" s="281" t="s">
        <v>955</v>
      </c>
      <c r="C9" s="299">
        <v>1478352.8</v>
      </c>
      <c r="D9" s="299">
        <v>919398.24</v>
      </c>
      <c r="E9" s="32">
        <v>-1143</v>
      </c>
    </row>
    <row r="10" spans="1:5" ht="31.5" customHeight="1" x14ac:dyDescent="0.2">
      <c r="A10" s="217">
        <v>2</v>
      </c>
      <c r="B10" s="281" t="s">
        <v>956</v>
      </c>
      <c r="C10" s="299">
        <v>445624.08</v>
      </c>
      <c r="D10" s="299">
        <v>277658.31</v>
      </c>
      <c r="E10" s="32">
        <v>-344</v>
      </c>
    </row>
    <row r="11" spans="1:5" ht="25.5" hidden="1" x14ac:dyDescent="0.2">
      <c r="A11" s="217">
        <v>3</v>
      </c>
      <c r="B11" s="281" t="s">
        <v>957</v>
      </c>
      <c r="C11" s="299">
        <v>0</v>
      </c>
      <c r="D11" s="299">
        <v>0</v>
      </c>
      <c r="E11" s="32"/>
    </row>
    <row r="12" spans="1:5" ht="26.25" hidden="1" thickBot="1" x14ac:dyDescent="0.25">
      <c r="A12" s="217">
        <v>4</v>
      </c>
      <c r="B12" s="281" t="s">
        <v>541</v>
      </c>
      <c r="C12" s="299">
        <v>0</v>
      </c>
      <c r="D12" s="299">
        <v>0</v>
      </c>
      <c r="E12" s="49">
        <v>0</v>
      </c>
    </row>
    <row r="13" spans="1:5" hidden="1" x14ac:dyDescent="0.2">
      <c r="A13" s="217">
        <v>5</v>
      </c>
      <c r="B13" s="281" t="s">
        <v>642</v>
      </c>
      <c r="C13" s="299">
        <v>0</v>
      </c>
      <c r="D13" s="299">
        <v>0</v>
      </c>
      <c r="E13" s="32"/>
    </row>
    <row r="14" spans="1:5" ht="22.5" customHeight="1" x14ac:dyDescent="0.2">
      <c r="A14" s="217">
        <v>6</v>
      </c>
      <c r="B14" s="281" t="s">
        <v>135</v>
      </c>
      <c r="C14" s="299">
        <v>6000</v>
      </c>
      <c r="D14" s="299">
        <v>6000</v>
      </c>
      <c r="E14" s="32">
        <v>-18</v>
      </c>
    </row>
    <row r="15" spans="1:5" ht="21" customHeight="1" x14ac:dyDescent="0.2">
      <c r="A15" s="220">
        <v>7</v>
      </c>
      <c r="B15" s="320" t="s">
        <v>125</v>
      </c>
      <c r="C15" s="321">
        <f>SUM(C9:C14)</f>
        <v>1929976.8800000001</v>
      </c>
      <c r="D15" s="321">
        <f>SUM(D9:D14)</f>
        <v>1203056.55</v>
      </c>
      <c r="E15" s="32">
        <f>SUM(E9:E14)</f>
        <v>-1505</v>
      </c>
    </row>
    <row r="16" spans="1:5" ht="13.5" hidden="1" thickBot="1" x14ac:dyDescent="0.25">
      <c r="A16" s="121">
        <v>8</v>
      </c>
      <c r="B16" s="36" t="s">
        <v>700</v>
      </c>
      <c r="C16" s="483"/>
      <c r="D16" s="485"/>
      <c r="E16" s="32">
        <v>-18</v>
      </c>
    </row>
    <row r="17" spans="4:4" hidden="1" x14ac:dyDescent="0.2">
      <c r="D17" s="31">
        <v>6000</v>
      </c>
    </row>
  </sheetData>
  <mergeCells count="6">
    <mergeCell ref="C16:D16"/>
    <mergeCell ref="A1:D1"/>
    <mergeCell ref="A2:D2"/>
    <mergeCell ref="A3:D3"/>
    <mergeCell ref="A4:D4"/>
    <mergeCell ref="A5:D5"/>
  </mergeCell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4"/>
  <sheetViews>
    <sheetView view="pageBreakPreview" zoomScaleNormal="100" zoomScaleSheetLayoutView="100" workbookViewId="0">
      <selection activeCell="A7" sqref="A7:D23"/>
    </sheetView>
  </sheetViews>
  <sheetFormatPr defaultRowHeight="12.75" x14ac:dyDescent="0.2"/>
  <cols>
    <col min="1" max="1" width="9.140625" style="31"/>
    <col min="2" max="2" width="39.85546875" style="31" customWidth="1"/>
    <col min="3" max="3" width="20.28515625" style="31" customWidth="1"/>
    <col min="4" max="4" width="20" style="31" customWidth="1"/>
    <col min="5" max="16384" width="9.140625" style="31"/>
  </cols>
  <sheetData>
    <row r="1" spans="1:4" ht="15.75" x14ac:dyDescent="0.2">
      <c r="A1" s="436" t="s">
        <v>116</v>
      </c>
      <c r="B1" s="436"/>
      <c r="C1" s="436"/>
      <c r="D1" s="436"/>
    </row>
    <row r="2" spans="1:4" ht="15.75" x14ac:dyDescent="0.2">
      <c r="A2" s="437" t="s">
        <v>117</v>
      </c>
      <c r="B2" s="437"/>
      <c r="C2" s="437"/>
      <c r="D2" s="437"/>
    </row>
    <row r="3" spans="1:4" ht="15.75" x14ac:dyDescent="0.2">
      <c r="A3" s="437" t="str">
        <f>'34.1'!A3:D3</f>
        <v>по состоянию на 31.03.2026</v>
      </c>
      <c r="B3" s="437"/>
      <c r="C3" s="437"/>
      <c r="D3" s="437"/>
    </row>
    <row r="4" spans="1:4" ht="14.25" x14ac:dyDescent="0.2">
      <c r="A4" s="442" t="s">
        <v>958</v>
      </c>
      <c r="B4" s="442"/>
      <c r="C4" s="442"/>
      <c r="D4" s="442"/>
    </row>
    <row r="5" spans="1:4" ht="14.25" x14ac:dyDescent="0.2">
      <c r="A5" s="442" t="s">
        <v>258</v>
      </c>
      <c r="B5" s="442"/>
      <c r="C5" s="442"/>
      <c r="D5" s="442"/>
    </row>
    <row r="6" spans="1:4" x14ac:dyDescent="0.2">
      <c r="D6" s="34" t="s">
        <v>540</v>
      </c>
    </row>
    <row r="7" spans="1:4" ht="25.5" x14ac:dyDescent="0.2">
      <c r="A7" s="220" t="s">
        <v>0</v>
      </c>
      <c r="B7" s="220" t="s">
        <v>2</v>
      </c>
      <c r="C7" s="220" t="str">
        <f>'34.1'!C7</f>
        <v>01.01.2026-31.03.2026</v>
      </c>
      <c r="D7" s="220" t="str">
        <f>'34.1'!D7</f>
        <v>01.01.2025-31.03.2025</v>
      </c>
    </row>
    <row r="8" spans="1:4" x14ac:dyDescent="0.2">
      <c r="A8" s="280">
        <v>1</v>
      </c>
      <c r="B8" s="280">
        <v>2</v>
      </c>
      <c r="C8" s="280">
        <v>3</v>
      </c>
      <c r="D8" s="280">
        <v>4</v>
      </c>
    </row>
    <row r="9" spans="1:4" hidden="1" x14ac:dyDescent="0.2">
      <c r="A9" s="217">
        <v>1</v>
      </c>
      <c r="B9" s="283" t="s">
        <v>543</v>
      </c>
      <c r="C9" s="319">
        <v>0</v>
      </c>
      <c r="D9" s="319">
        <v>0</v>
      </c>
    </row>
    <row r="10" spans="1:4" hidden="1" x14ac:dyDescent="0.2">
      <c r="A10" s="217">
        <f>A9+1</f>
        <v>2</v>
      </c>
      <c r="B10" s="283" t="s">
        <v>544</v>
      </c>
      <c r="C10" s="319">
        <v>0</v>
      </c>
      <c r="D10" s="319">
        <v>0</v>
      </c>
    </row>
    <row r="11" spans="1:4" hidden="1" x14ac:dyDescent="0.2">
      <c r="A11" s="217">
        <f t="shared" ref="A11:A23" si="0">A10+1</f>
        <v>3</v>
      </c>
      <c r="B11" s="283" t="s">
        <v>545</v>
      </c>
      <c r="C11" s="319">
        <v>0</v>
      </c>
      <c r="D11" s="319">
        <v>0</v>
      </c>
    </row>
    <row r="12" spans="1:4" ht="25.5" hidden="1" x14ac:dyDescent="0.2">
      <c r="A12" s="217">
        <f t="shared" si="0"/>
        <v>4</v>
      </c>
      <c r="B12" s="283" t="s">
        <v>546</v>
      </c>
      <c r="C12" s="319">
        <v>0</v>
      </c>
      <c r="D12" s="340">
        <v>0</v>
      </c>
    </row>
    <row r="13" spans="1:4" hidden="1" x14ac:dyDescent="0.2">
      <c r="A13" s="217">
        <f t="shared" si="0"/>
        <v>5</v>
      </c>
      <c r="B13" s="283" t="s">
        <v>547</v>
      </c>
      <c r="C13" s="319">
        <v>0</v>
      </c>
      <c r="D13" s="319">
        <v>0</v>
      </c>
    </row>
    <row r="14" spans="1:4" hidden="1" x14ac:dyDescent="0.2">
      <c r="A14" s="217">
        <f t="shared" si="0"/>
        <v>6</v>
      </c>
      <c r="B14" s="283" t="s">
        <v>548</v>
      </c>
      <c r="C14" s="319">
        <v>0</v>
      </c>
      <c r="D14" s="319">
        <v>0</v>
      </c>
    </row>
    <row r="15" spans="1:4" ht="38.25" x14ac:dyDescent="0.2">
      <c r="A15" s="217">
        <f t="shared" si="0"/>
        <v>7</v>
      </c>
      <c r="B15" s="283" t="s">
        <v>549</v>
      </c>
      <c r="C15" s="299">
        <v>20000</v>
      </c>
      <c r="D15" s="299">
        <v>10000</v>
      </c>
    </row>
    <row r="16" spans="1:4" ht="38.25" x14ac:dyDescent="0.2">
      <c r="A16" s="217">
        <f t="shared" si="0"/>
        <v>8</v>
      </c>
      <c r="B16" s="283" t="s">
        <v>550</v>
      </c>
      <c r="C16" s="299">
        <v>129000</v>
      </c>
      <c r="D16" s="299">
        <v>182100</v>
      </c>
    </row>
    <row r="17" spans="1:4" hidden="1" x14ac:dyDescent="0.2">
      <c r="A17" s="217">
        <f t="shared" si="0"/>
        <v>9</v>
      </c>
      <c r="B17" s="281" t="s">
        <v>551</v>
      </c>
      <c r="C17" s="300">
        <v>0</v>
      </c>
      <c r="D17" s="300">
        <v>0</v>
      </c>
    </row>
    <row r="18" spans="1:4" hidden="1" x14ac:dyDescent="0.2">
      <c r="A18" s="217">
        <f t="shared" si="0"/>
        <v>10</v>
      </c>
      <c r="B18" s="281" t="s">
        <v>552</v>
      </c>
      <c r="C18" s="300">
        <v>0</v>
      </c>
      <c r="D18" s="300">
        <v>0</v>
      </c>
    </row>
    <row r="19" spans="1:4" hidden="1" x14ac:dyDescent="0.2">
      <c r="A19" s="217">
        <f t="shared" si="0"/>
        <v>11</v>
      </c>
      <c r="B19" s="281" t="s">
        <v>626</v>
      </c>
      <c r="C19" s="300">
        <v>0</v>
      </c>
      <c r="D19" s="300">
        <v>0</v>
      </c>
    </row>
    <row r="20" spans="1:4" ht="38.25" hidden="1" x14ac:dyDescent="0.2">
      <c r="A20" s="217">
        <f t="shared" si="0"/>
        <v>12</v>
      </c>
      <c r="B20" s="281" t="s">
        <v>627</v>
      </c>
      <c r="C20" s="300">
        <v>0</v>
      </c>
      <c r="D20" s="300">
        <v>0</v>
      </c>
    </row>
    <row r="21" spans="1:4" ht="25.5" hidden="1" x14ac:dyDescent="0.2">
      <c r="A21" s="217">
        <f t="shared" si="0"/>
        <v>13</v>
      </c>
      <c r="B21" s="281" t="s">
        <v>959</v>
      </c>
      <c r="C21" s="300">
        <v>0</v>
      </c>
      <c r="D21" s="300">
        <v>0</v>
      </c>
    </row>
    <row r="22" spans="1:4" ht="19.5" customHeight="1" x14ac:dyDescent="0.2">
      <c r="A22" s="217">
        <f>A18+1</f>
        <v>11</v>
      </c>
      <c r="B22" s="281" t="s">
        <v>135</v>
      </c>
      <c r="C22" s="299">
        <v>79625</v>
      </c>
      <c r="D22" s="299">
        <v>75825</v>
      </c>
    </row>
    <row r="23" spans="1:4" ht="22.5" customHeight="1" x14ac:dyDescent="0.2">
      <c r="A23" s="280">
        <f t="shared" si="0"/>
        <v>12</v>
      </c>
      <c r="B23" s="320" t="s">
        <v>125</v>
      </c>
      <c r="C23" s="321">
        <f>SUM(C15:C22)</f>
        <v>228625</v>
      </c>
      <c r="D23" s="321">
        <f>SUM(D15:D22)</f>
        <v>267925</v>
      </c>
    </row>
    <row r="24" spans="1:4" ht="13.5" hidden="1" thickBot="1" x14ac:dyDescent="0.25">
      <c r="A24" s="121">
        <f>A20+1</f>
        <v>13</v>
      </c>
      <c r="B24" s="36" t="s">
        <v>700</v>
      </c>
      <c r="C24" s="483"/>
      <c r="D24" s="485"/>
    </row>
  </sheetData>
  <mergeCells count="6">
    <mergeCell ref="C24:D24"/>
    <mergeCell ref="A1:D1"/>
    <mergeCell ref="A2:D2"/>
    <mergeCell ref="A3:D3"/>
    <mergeCell ref="A4:D4"/>
    <mergeCell ref="A5:D5"/>
  </mergeCell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4"/>
  <sheetViews>
    <sheetView view="pageBreakPreview" zoomScaleNormal="100" zoomScaleSheetLayoutView="100" workbookViewId="0">
      <selection activeCell="A7" sqref="A7:D15"/>
    </sheetView>
  </sheetViews>
  <sheetFormatPr defaultRowHeight="12.75" x14ac:dyDescent="0.2"/>
  <cols>
    <col min="1" max="1" width="9.140625" style="31"/>
    <col min="2" max="2" width="36.7109375" style="31" customWidth="1"/>
    <col min="3" max="4" width="20.7109375" style="31" customWidth="1"/>
    <col min="5" max="16384" width="9.140625" style="31"/>
  </cols>
  <sheetData>
    <row r="1" spans="1:4" ht="15.75" x14ac:dyDescent="0.2">
      <c r="A1" s="436" t="s">
        <v>116</v>
      </c>
      <c r="B1" s="436"/>
      <c r="C1" s="436"/>
      <c r="D1" s="436"/>
    </row>
    <row r="2" spans="1:4" ht="15.75" x14ac:dyDescent="0.2">
      <c r="A2" s="437" t="s">
        <v>117</v>
      </c>
      <c r="B2" s="437"/>
      <c r="C2" s="437"/>
      <c r="D2" s="437"/>
    </row>
    <row r="3" spans="1:4" ht="15.75" x14ac:dyDescent="0.2">
      <c r="A3" s="437" t="str">
        <f>'42.1'!A3:D3</f>
        <v>по состоянию на 31.03.2026</v>
      </c>
      <c r="B3" s="437"/>
      <c r="C3" s="437"/>
      <c r="D3" s="437"/>
    </row>
    <row r="4" spans="1:4" ht="14.25" x14ac:dyDescent="0.2">
      <c r="A4" s="442" t="s">
        <v>721</v>
      </c>
      <c r="B4" s="442"/>
      <c r="C4" s="442"/>
      <c r="D4" s="442"/>
    </row>
    <row r="5" spans="1:4" ht="14.25" x14ac:dyDescent="0.2">
      <c r="A5" s="442" t="s">
        <v>259</v>
      </c>
      <c r="B5" s="442"/>
      <c r="C5" s="442"/>
      <c r="D5" s="442"/>
    </row>
    <row r="6" spans="1:4" x14ac:dyDescent="0.2">
      <c r="D6" s="34" t="s">
        <v>542</v>
      </c>
    </row>
    <row r="7" spans="1:4" ht="25.5" x14ac:dyDescent="0.2">
      <c r="A7" s="220" t="s">
        <v>0</v>
      </c>
      <c r="B7" s="220" t="s">
        <v>2</v>
      </c>
      <c r="C7" s="220" t="str">
        <f>'42.1'!C7</f>
        <v>01.01.2026-31.03.2026</v>
      </c>
      <c r="D7" s="220" t="str">
        <f>'42.1'!D7</f>
        <v>01.01.2025-31.03.2025</v>
      </c>
    </row>
    <row r="8" spans="1:4" x14ac:dyDescent="0.2">
      <c r="A8" s="280">
        <v>1</v>
      </c>
      <c r="B8" s="280">
        <v>2</v>
      </c>
      <c r="C8" s="280">
        <v>3</v>
      </c>
      <c r="D8" s="280">
        <v>4</v>
      </c>
    </row>
    <row r="9" spans="1:4" ht="63.75" hidden="1" x14ac:dyDescent="0.2">
      <c r="A9" s="217">
        <v>1</v>
      </c>
      <c r="B9" s="281" t="s">
        <v>664</v>
      </c>
      <c r="C9" s="319">
        <v>0</v>
      </c>
      <c r="D9" s="319">
        <v>0</v>
      </c>
    </row>
    <row r="10" spans="1:4" ht="38.25" hidden="1" x14ac:dyDescent="0.2">
      <c r="A10" s="217">
        <f t="shared" ref="A10:A15" si="0">A9+1</f>
        <v>2</v>
      </c>
      <c r="B10" s="281" t="s">
        <v>666</v>
      </c>
      <c r="C10" s="319">
        <v>0</v>
      </c>
      <c r="D10" s="319">
        <v>0</v>
      </c>
    </row>
    <row r="11" spans="1:4" ht="51" hidden="1" x14ac:dyDescent="0.2">
      <c r="A11" s="331">
        <f t="shared" si="0"/>
        <v>3</v>
      </c>
      <c r="B11" s="332" t="s">
        <v>665</v>
      </c>
      <c r="C11" s="299">
        <v>0</v>
      </c>
      <c r="D11" s="299">
        <v>0</v>
      </c>
    </row>
    <row r="12" spans="1:4" ht="51" hidden="1" x14ac:dyDescent="0.2">
      <c r="A12" s="217">
        <f t="shared" si="0"/>
        <v>4</v>
      </c>
      <c r="B12" s="281" t="s">
        <v>667</v>
      </c>
      <c r="C12" s="300">
        <v>0</v>
      </c>
      <c r="D12" s="300">
        <v>0</v>
      </c>
    </row>
    <row r="13" spans="1:4" x14ac:dyDescent="0.2">
      <c r="A13" s="331">
        <f t="shared" si="0"/>
        <v>5</v>
      </c>
      <c r="B13" s="332" t="s">
        <v>668</v>
      </c>
      <c r="C13" s="299">
        <v>18853.7</v>
      </c>
      <c r="D13" s="299">
        <v>19500.73</v>
      </c>
    </row>
    <row r="14" spans="1:4" hidden="1" x14ac:dyDescent="0.2">
      <c r="A14" s="217">
        <f t="shared" si="0"/>
        <v>6</v>
      </c>
      <c r="B14" s="281" t="s">
        <v>669</v>
      </c>
      <c r="C14" s="300">
        <v>0</v>
      </c>
      <c r="D14" s="300">
        <v>0</v>
      </c>
    </row>
    <row r="15" spans="1:4" ht="25.5" x14ac:dyDescent="0.2">
      <c r="A15" s="220">
        <f t="shared" si="0"/>
        <v>7</v>
      </c>
      <c r="B15" s="320" t="s">
        <v>670</v>
      </c>
      <c r="C15" s="321">
        <f>SUM(C11:C13)</f>
        <v>18853.7</v>
      </c>
      <c r="D15" s="321">
        <f>SUM(D11:D13)</f>
        <v>19500.73</v>
      </c>
    </row>
    <row r="16" spans="1:4" ht="13.5" hidden="1" thickBot="1" x14ac:dyDescent="0.25">
      <c r="A16" s="121">
        <v>8</v>
      </c>
      <c r="B16" s="36" t="s">
        <v>700</v>
      </c>
      <c r="C16" s="483"/>
      <c r="D16" s="485"/>
    </row>
    <row r="23" spans="2:2" x14ac:dyDescent="0.2">
      <c r="B23" s="73"/>
    </row>
    <row r="24" spans="2:2" x14ac:dyDescent="0.2">
      <c r="B24" s="73"/>
    </row>
  </sheetData>
  <mergeCells count="6">
    <mergeCell ref="C16:D16"/>
    <mergeCell ref="A1:D1"/>
    <mergeCell ref="A2:D2"/>
    <mergeCell ref="A3:D3"/>
    <mergeCell ref="A4:D4"/>
    <mergeCell ref="A5:D5"/>
  </mergeCells>
  <printOptions horizontalCentered="1"/>
  <pageMargins left="0.71259842519685046" right="0.39370078740157483" top="0.39370078740157483" bottom="0.39370078740157483" header="0.31496062992125984" footer="0.31496062992125984"/>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8"/>
  <sheetViews>
    <sheetView view="pageBreakPreview" topLeftCell="A4" zoomScaleNormal="100" zoomScaleSheetLayoutView="100" workbookViewId="0">
      <selection activeCell="A7" sqref="A7:D26"/>
    </sheetView>
  </sheetViews>
  <sheetFormatPr defaultRowHeight="12.75" x14ac:dyDescent="0.2"/>
  <cols>
    <col min="1" max="1" width="9.140625" style="31"/>
    <col min="2" max="2" width="38.5703125" style="31" customWidth="1"/>
    <col min="3" max="4" width="20.7109375" style="31" customWidth="1"/>
    <col min="5" max="5" width="0" style="31" hidden="1" customWidth="1"/>
    <col min="6" max="16384" width="9.140625" style="31"/>
  </cols>
  <sheetData>
    <row r="1" spans="1:5" ht="15.75" x14ac:dyDescent="0.2">
      <c r="A1" s="436" t="s">
        <v>116</v>
      </c>
      <c r="B1" s="436"/>
      <c r="C1" s="436"/>
      <c r="D1" s="436"/>
    </row>
    <row r="2" spans="1:5" ht="15.75" x14ac:dyDescent="0.2">
      <c r="A2" s="437" t="s">
        <v>117</v>
      </c>
      <c r="B2" s="437"/>
      <c r="C2" s="437"/>
      <c r="D2" s="437"/>
    </row>
    <row r="3" spans="1:5" ht="15.75" x14ac:dyDescent="0.2">
      <c r="A3" s="437" t="str">
        <f>'34.1'!A3:D3</f>
        <v>по состоянию на 31.03.2026</v>
      </c>
      <c r="B3" s="437"/>
      <c r="C3" s="437"/>
      <c r="D3" s="437"/>
    </row>
    <row r="4" spans="1:5" ht="14.25" x14ac:dyDescent="0.2">
      <c r="A4" s="442" t="s">
        <v>961</v>
      </c>
      <c r="B4" s="442"/>
      <c r="C4" s="442"/>
      <c r="D4" s="442"/>
    </row>
    <row r="5" spans="1:5" ht="14.25" x14ac:dyDescent="0.2">
      <c r="A5" s="442" t="s">
        <v>260</v>
      </c>
      <c r="B5" s="442"/>
      <c r="C5" s="442"/>
      <c r="D5" s="442"/>
    </row>
    <row r="6" spans="1:5" x14ac:dyDescent="0.2">
      <c r="D6" s="34" t="s">
        <v>962</v>
      </c>
    </row>
    <row r="7" spans="1:5" ht="25.5" x14ac:dyDescent="0.2">
      <c r="A7" s="220" t="s">
        <v>0</v>
      </c>
      <c r="B7" s="220" t="s">
        <v>2</v>
      </c>
      <c r="C7" s="220" t="str">
        <f>'34.1'!C7</f>
        <v>01.01.2026-31.03.2026</v>
      </c>
      <c r="D7" s="220" t="str">
        <f>'34.1'!D7</f>
        <v>01.01.2025-31.03.2025</v>
      </c>
    </row>
    <row r="8" spans="1:5" x14ac:dyDescent="0.2">
      <c r="A8" s="280">
        <v>1</v>
      </c>
      <c r="B8" s="280">
        <v>2</v>
      </c>
      <c r="C8" s="280">
        <v>3</v>
      </c>
      <c r="D8" s="280">
        <v>4</v>
      </c>
    </row>
    <row r="9" spans="1:5" ht="26.25" thickBot="1" x14ac:dyDescent="0.25">
      <c r="A9" s="217">
        <v>1</v>
      </c>
      <c r="B9" s="283" t="s">
        <v>554</v>
      </c>
      <c r="C9" s="299">
        <v>101616.71</v>
      </c>
      <c r="D9" s="299">
        <v>69370.710000000006</v>
      </c>
      <c r="E9" s="151">
        <v>-146</v>
      </c>
    </row>
    <row r="10" spans="1:5" ht="13.5" thickBot="1" x14ac:dyDescent="0.25">
      <c r="A10" s="217">
        <f>A9+1</f>
        <v>2</v>
      </c>
      <c r="B10" s="283" t="s">
        <v>555</v>
      </c>
      <c r="C10" s="299">
        <v>265170.45</v>
      </c>
      <c r="D10" s="299">
        <v>133175.70000000001</v>
      </c>
      <c r="E10" s="151">
        <v>-25</v>
      </c>
    </row>
    <row r="11" spans="1:5" ht="26.25" thickBot="1" x14ac:dyDescent="0.25">
      <c r="A11" s="217">
        <f t="shared" ref="A11:A25" si="0">A10+1</f>
        <v>3</v>
      </c>
      <c r="B11" s="283" t="s">
        <v>556</v>
      </c>
      <c r="C11" s="299">
        <v>117776.16</v>
      </c>
      <c r="D11" s="299">
        <v>105494.49</v>
      </c>
      <c r="E11" s="151"/>
    </row>
    <row r="12" spans="1:5" ht="32.25" customHeight="1" thickBot="1" x14ac:dyDescent="0.25">
      <c r="A12" s="217">
        <f t="shared" si="0"/>
        <v>4</v>
      </c>
      <c r="B12" s="283" t="s">
        <v>963</v>
      </c>
      <c r="C12" s="299">
        <v>0</v>
      </c>
      <c r="D12" s="299">
        <v>6000</v>
      </c>
      <c r="E12" s="151">
        <v>-205</v>
      </c>
    </row>
    <row r="13" spans="1:5" ht="51.75" thickBot="1" x14ac:dyDescent="0.25">
      <c r="A13" s="217">
        <f t="shared" si="0"/>
        <v>5</v>
      </c>
      <c r="B13" s="283" t="s">
        <v>964</v>
      </c>
      <c r="C13" s="299">
        <v>31778.81</v>
      </c>
      <c r="D13" s="299">
        <v>67803.81</v>
      </c>
      <c r="E13" s="151">
        <v>-107</v>
      </c>
    </row>
    <row r="14" spans="1:5" ht="13.5" hidden="1" thickBot="1" x14ac:dyDescent="0.25">
      <c r="A14" s="217">
        <f t="shared" si="0"/>
        <v>6</v>
      </c>
      <c r="B14" s="283" t="s">
        <v>557</v>
      </c>
      <c r="C14" s="299"/>
      <c r="D14" s="299">
        <v>0</v>
      </c>
      <c r="E14" s="151">
        <v>-150</v>
      </c>
    </row>
    <row r="15" spans="1:5" ht="13.5" hidden="1" thickBot="1" x14ac:dyDescent="0.25">
      <c r="A15" s="217">
        <f t="shared" si="0"/>
        <v>7</v>
      </c>
      <c r="B15" s="283" t="s">
        <v>558</v>
      </c>
      <c r="C15" s="299"/>
      <c r="D15" s="299">
        <v>0</v>
      </c>
      <c r="E15" s="151">
        <v>-598</v>
      </c>
    </row>
    <row r="16" spans="1:5" ht="26.25" thickBot="1" x14ac:dyDescent="0.25">
      <c r="A16" s="217">
        <f t="shared" si="0"/>
        <v>8</v>
      </c>
      <c r="B16" s="283" t="s">
        <v>965</v>
      </c>
      <c r="C16" s="299">
        <f>24000</f>
        <v>24000</v>
      </c>
      <c r="D16" s="299">
        <v>757831.66</v>
      </c>
      <c r="E16" s="151">
        <v>-160</v>
      </c>
    </row>
    <row r="17" spans="1:5" ht="26.25" hidden="1" thickBot="1" x14ac:dyDescent="0.25">
      <c r="A17" s="217">
        <f t="shared" si="0"/>
        <v>9</v>
      </c>
      <c r="B17" s="283" t="s">
        <v>559</v>
      </c>
      <c r="C17" s="299"/>
      <c r="D17" s="299"/>
      <c r="E17" s="151">
        <v>-382</v>
      </c>
    </row>
    <row r="18" spans="1:5" ht="13.5" hidden="1" thickBot="1" x14ac:dyDescent="0.25">
      <c r="A18" s="217">
        <f t="shared" si="0"/>
        <v>10</v>
      </c>
      <c r="B18" s="283" t="s">
        <v>560</v>
      </c>
      <c r="C18" s="299"/>
      <c r="D18" s="299"/>
      <c r="E18" s="151"/>
    </row>
    <row r="19" spans="1:5" ht="13.5" thickBot="1" x14ac:dyDescent="0.25">
      <c r="A19" s="217">
        <f t="shared" si="0"/>
        <v>11</v>
      </c>
      <c r="B19" s="283" t="s">
        <v>561</v>
      </c>
      <c r="C19" s="299">
        <v>98122.36</v>
      </c>
      <c r="D19" s="299">
        <v>164743.88</v>
      </c>
      <c r="E19" s="151">
        <v>-9</v>
      </c>
    </row>
    <row r="20" spans="1:5" ht="13.5" thickBot="1" x14ac:dyDescent="0.25">
      <c r="A20" s="217">
        <f t="shared" si="0"/>
        <v>12</v>
      </c>
      <c r="B20" s="283" t="s">
        <v>562</v>
      </c>
      <c r="C20" s="299">
        <v>436000</v>
      </c>
      <c r="D20" s="299">
        <v>434784</v>
      </c>
      <c r="E20" s="151"/>
    </row>
    <row r="21" spans="1:5" ht="13.5" thickBot="1" x14ac:dyDescent="0.25">
      <c r="A21" s="217">
        <f t="shared" si="0"/>
        <v>13</v>
      </c>
      <c r="B21" s="283" t="s">
        <v>966</v>
      </c>
      <c r="C21" s="299">
        <f>421060.28+2123.52+200000</f>
        <v>623183.80000000005</v>
      </c>
      <c r="D21" s="299">
        <f>280000+215261.4</f>
        <v>495261.4</v>
      </c>
      <c r="E21" s="151"/>
    </row>
    <row r="22" spans="1:5" ht="13.5" thickBot="1" x14ac:dyDescent="0.25">
      <c r="A22" s="217">
        <f t="shared" si="0"/>
        <v>14</v>
      </c>
      <c r="B22" s="283" t="s">
        <v>563</v>
      </c>
      <c r="C22" s="299">
        <v>75000</v>
      </c>
      <c r="D22" s="299"/>
      <c r="E22" s="151"/>
    </row>
    <row r="23" spans="1:5" ht="26.25" thickBot="1" x14ac:dyDescent="0.25">
      <c r="A23" s="217">
        <f t="shared" si="0"/>
        <v>15</v>
      </c>
      <c r="B23" s="283" t="s">
        <v>967</v>
      </c>
      <c r="C23" s="299">
        <v>44298.34</v>
      </c>
      <c r="D23" s="299">
        <v>30333.59</v>
      </c>
      <c r="E23" s="151">
        <v>-35</v>
      </c>
    </row>
    <row r="24" spans="1:5" ht="26.25" thickBot="1" x14ac:dyDescent="0.25">
      <c r="A24" s="217">
        <f t="shared" si="0"/>
        <v>16</v>
      </c>
      <c r="B24" s="283" t="s">
        <v>564</v>
      </c>
      <c r="C24" s="299">
        <v>19500</v>
      </c>
      <c r="D24" s="299">
        <v>17550</v>
      </c>
      <c r="E24" s="151">
        <v>-964</v>
      </c>
    </row>
    <row r="25" spans="1:5" ht="13.5" hidden="1" thickBot="1" x14ac:dyDescent="0.25">
      <c r="A25" s="217">
        <f t="shared" si="0"/>
        <v>17</v>
      </c>
      <c r="B25" s="283" t="s">
        <v>135</v>
      </c>
      <c r="C25" s="299">
        <v>0</v>
      </c>
      <c r="D25" s="299">
        <v>0</v>
      </c>
      <c r="E25" s="151">
        <v>-41</v>
      </c>
    </row>
    <row r="26" spans="1:5" ht="23.25" customHeight="1" thickBot="1" x14ac:dyDescent="0.25">
      <c r="A26" s="220">
        <v>18</v>
      </c>
      <c r="B26" s="348" t="s">
        <v>125</v>
      </c>
      <c r="C26" s="321">
        <f>SUM(C9:C25)</f>
        <v>1836446.6300000004</v>
      </c>
      <c r="D26" s="321">
        <f>SUM(D9:D25)</f>
        <v>2282349.2399999998</v>
      </c>
      <c r="E26" s="152">
        <f>ROUND(SUM(E9:E25),0)</f>
        <v>-2822</v>
      </c>
    </row>
    <row r="27" spans="1:5" ht="13.5" hidden="1" thickBot="1" x14ac:dyDescent="0.25">
      <c r="A27" s="121">
        <v>19</v>
      </c>
      <c r="B27" s="36" t="s">
        <v>700</v>
      </c>
      <c r="C27" s="483"/>
      <c r="D27" s="485"/>
    </row>
    <row r="28" spans="1:5" x14ac:dyDescent="0.2">
      <c r="C28" s="69"/>
    </row>
  </sheetData>
  <mergeCells count="6">
    <mergeCell ref="C27:D27"/>
    <mergeCell ref="A1:D1"/>
    <mergeCell ref="A2:D2"/>
    <mergeCell ref="A3:D3"/>
    <mergeCell ref="A4:D4"/>
    <mergeCell ref="A5:D5"/>
  </mergeCell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34"/>
  <sheetViews>
    <sheetView view="pageBreakPreview" zoomScaleNormal="100" zoomScaleSheetLayoutView="100" workbookViewId="0">
      <selection activeCell="A7" sqref="A7:D15"/>
    </sheetView>
  </sheetViews>
  <sheetFormatPr defaultRowHeight="12.75" x14ac:dyDescent="0.2"/>
  <cols>
    <col min="1" max="1" width="9.140625" style="31"/>
    <col min="2" max="2" width="38" style="31" customWidth="1"/>
    <col min="3" max="4" width="20.7109375" style="31" customWidth="1"/>
    <col min="5" max="16384" width="9.140625" style="31"/>
  </cols>
  <sheetData>
    <row r="1" spans="1:4" ht="15.75" x14ac:dyDescent="0.2">
      <c r="A1" s="436" t="s">
        <v>116</v>
      </c>
      <c r="B1" s="436"/>
      <c r="C1" s="436"/>
      <c r="D1" s="436"/>
    </row>
    <row r="2" spans="1:4" ht="15.75" x14ac:dyDescent="0.2">
      <c r="A2" s="437" t="s">
        <v>117</v>
      </c>
      <c r="B2" s="437"/>
      <c r="C2" s="437"/>
      <c r="D2" s="437"/>
    </row>
    <row r="3" spans="1:4" ht="15.75" x14ac:dyDescent="0.2">
      <c r="A3" s="437" t="str">
        <f>'34.1'!A3:D3</f>
        <v>по состоянию на 31.03.2026</v>
      </c>
      <c r="B3" s="437"/>
      <c r="C3" s="437"/>
      <c r="D3" s="437"/>
    </row>
    <row r="4" spans="1:4" ht="14.25" x14ac:dyDescent="0.2">
      <c r="A4" s="442" t="s">
        <v>722</v>
      </c>
      <c r="B4" s="442"/>
      <c r="C4" s="442"/>
      <c r="D4" s="442"/>
    </row>
    <row r="5" spans="1:4" ht="14.25" x14ac:dyDescent="0.2">
      <c r="A5" s="442" t="s">
        <v>262</v>
      </c>
      <c r="B5" s="442"/>
      <c r="C5" s="442"/>
      <c r="D5" s="442"/>
    </row>
    <row r="6" spans="1:4" x14ac:dyDescent="0.2">
      <c r="D6" s="34" t="s">
        <v>553</v>
      </c>
    </row>
    <row r="7" spans="1:4" ht="25.5" x14ac:dyDescent="0.2">
      <c r="A7" s="220" t="s">
        <v>0</v>
      </c>
      <c r="B7" s="220" t="s">
        <v>2</v>
      </c>
      <c r="C7" s="220" t="str">
        <f>'34.1'!C7</f>
        <v>01.01.2026-31.03.2026</v>
      </c>
      <c r="D7" s="220" t="str">
        <f>'34.1'!D7</f>
        <v>01.01.2025-31.03.2025</v>
      </c>
    </row>
    <row r="8" spans="1:4" x14ac:dyDescent="0.2">
      <c r="A8" s="280">
        <v>1</v>
      </c>
      <c r="B8" s="280">
        <v>2</v>
      </c>
      <c r="C8" s="280">
        <v>3</v>
      </c>
      <c r="D8" s="280">
        <v>4</v>
      </c>
    </row>
    <row r="9" spans="1:4" ht="25.5" hidden="1" x14ac:dyDescent="0.2">
      <c r="A9" s="217">
        <v>1</v>
      </c>
      <c r="B9" s="281" t="s">
        <v>968</v>
      </c>
      <c r="C9" s="300">
        <v>0</v>
      </c>
      <c r="D9" s="300">
        <v>0</v>
      </c>
    </row>
    <row r="10" spans="1:4" ht="38.25" x14ac:dyDescent="0.2">
      <c r="A10" s="217">
        <f>A9+1</f>
        <v>2</v>
      </c>
      <c r="B10" s="281" t="s">
        <v>566</v>
      </c>
      <c r="C10" s="299">
        <v>2619</v>
      </c>
      <c r="D10" s="299">
        <v>1395</v>
      </c>
    </row>
    <row r="11" spans="1:4" ht="25.5" hidden="1" x14ac:dyDescent="0.2">
      <c r="A11" s="217">
        <f t="shared" ref="A11:A12" si="0">A10+1</f>
        <v>3</v>
      </c>
      <c r="B11" s="281" t="s">
        <v>969</v>
      </c>
      <c r="C11" s="300">
        <v>0</v>
      </c>
      <c r="D11" s="300">
        <v>0</v>
      </c>
    </row>
    <row r="12" spans="1:4" ht="51" x14ac:dyDescent="0.2">
      <c r="A12" s="217">
        <f t="shared" si="0"/>
        <v>4</v>
      </c>
      <c r="B12" s="281" t="s">
        <v>970</v>
      </c>
      <c r="C12" s="299">
        <v>106361</v>
      </c>
      <c r="D12" s="299">
        <v>49663.49</v>
      </c>
    </row>
    <row r="13" spans="1:4" ht="25.5" hidden="1" x14ac:dyDescent="0.2">
      <c r="A13" s="217">
        <v>5</v>
      </c>
      <c r="B13" s="281" t="s">
        <v>567</v>
      </c>
      <c r="C13" s="300">
        <v>0</v>
      </c>
      <c r="D13" s="300">
        <v>0</v>
      </c>
    </row>
    <row r="14" spans="1:4" hidden="1" x14ac:dyDescent="0.2">
      <c r="A14" s="217">
        <v>6</v>
      </c>
      <c r="B14" s="281" t="s">
        <v>135</v>
      </c>
      <c r="C14" s="300">
        <v>0</v>
      </c>
      <c r="D14" s="300">
        <v>0</v>
      </c>
    </row>
    <row r="15" spans="1:4" x14ac:dyDescent="0.2">
      <c r="A15" s="220">
        <v>7</v>
      </c>
      <c r="B15" s="320" t="s">
        <v>125</v>
      </c>
      <c r="C15" s="321">
        <f>SUM(C9:C14)</f>
        <v>108980</v>
      </c>
      <c r="D15" s="321">
        <f>SUM(D9:D14)</f>
        <v>51058.49</v>
      </c>
    </row>
    <row r="16" spans="1:4" ht="13.5" hidden="1" thickBot="1" x14ac:dyDescent="0.25">
      <c r="A16" s="121">
        <v>8</v>
      </c>
      <c r="B16" s="36" t="s">
        <v>700</v>
      </c>
      <c r="C16" s="483"/>
      <c r="D16" s="485"/>
    </row>
    <row r="18" spans="2:2" ht="15" x14ac:dyDescent="0.2">
      <c r="B18" s="74"/>
    </row>
    <row r="19" spans="2:2" ht="15" x14ac:dyDescent="0.2">
      <c r="B19" s="74"/>
    </row>
    <row r="20" spans="2:2" ht="15" x14ac:dyDescent="0.2">
      <c r="B20" s="74"/>
    </row>
    <row r="21" spans="2:2" ht="15" x14ac:dyDescent="0.2">
      <c r="B21" s="74"/>
    </row>
    <row r="22" spans="2:2" ht="15" x14ac:dyDescent="0.2">
      <c r="B22" s="74"/>
    </row>
    <row r="23" spans="2:2" ht="15" x14ac:dyDescent="0.2">
      <c r="B23" s="74"/>
    </row>
    <row r="24" spans="2:2" ht="15" x14ac:dyDescent="0.2">
      <c r="B24" s="74"/>
    </row>
    <row r="25" spans="2:2" ht="15" x14ac:dyDescent="0.2">
      <c r="B25" s="74"/>
    </row>
    <row r="26" spans="2:2" ht="15" x14ac:dyDescent="0.2">
      <c r="B26" s="74"/>
    </row>
    <row r="27" spans="2:2" ht="15" x14ac:dyDescent="0.2">
      <c r="B27" s="74"/>
    </row>
    <row r="28" spans="2:2" ht="15" x14ac:dyDescent="0.2">
      <c r="B28" s="74"/>
    </row>
    <row r="29" spans="2:2" ht="15" x14ac:dyDescent="0.2">
      <c r="B29" s="74"/>
    </row>
    <row r="30" spans="2:2" ht="15" x14ac:dyDescent="0.2">
      <c r="B30" s="74"/>
    </row>
    <row r="31" spans="2:2" ht="15" x14ac:dyDescent="0.2">
      <c r="B31" s="74"/>
    </row>
    <row r="32" spans="2:2" ht="15" x14ac:dyDescent="0.2">
      <c r="B32" s="74"/>
    </row>
    <row r="33" spans="2:2" ht="15" x14ac:dyDescent="0.2">
      <c r="B33" s="74"/>
    </row>
    <row r="34" spans="2:2" ht="15" x14ac:dyDescent="0.2">
      <c r="B34" s="74"/>
    </row>
  </sheetData>
  <mergeCells count="6">
    <mergeCell ref="C16:D16"/>
    <mergeCell ref="A1:D1"/>
    <mergeCell ref="A2:D2"/>
    <mergeCell ref="A3:D3"/>
    <mergeCell ref="A4:D4"/>
    <mergeCell ref="A5:D5"/>
  </mergeCell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30"/>
  <sheetViews>
    <sheetView view="pageBreakPreview" zoomScaleNormal="100" zoomScaleSheetLayoutView="100" workbookViewId="0">
      <selection activeCell="A7" sqref="A7:D12"/>
    </sheetView>
  </sheetViews>
  <sheetFormatPr defaultRowHeight="12.75" x14ac:dyDescent="0.2"/>
  <cols>
    <col min="1" max="1" width="9.140625" style="31"/>
    <col min="2" max="2" width="37.85546875" style="31" customWidth="1"/>
    <col min="3" max="4" width="20.7109375" style="31" customWidth="1"/>
    <col min="5" max="16384" width="9.140625" style="31"/>
  </cols>
  <sheetData>
    <row r="1" spans="1:4" ht="15.75" x14ac:dyDescent="0.2">
      <c r="A1" s="436" t="s">
        <v>116</v>
      </c>
      <c r="B1" s="436"/>
      <c r="C1" s="436"/>
      <c r="D1" s="436"/>
    </row>
    <row r="2" spans="1:4" ht="15.75" x14ac:dyDescent="0.2">
      <c r="A2" s="437" t="s">
        <v>117</v>
      </c>
      <c r="B2" s="437"/>
      <c r="C2" s="437"/>
      <c r="D2" s="437"/>
    </row>
    <row r="3" spans="1:4" ht="15.75" x14ac:dyDescent="0.2">
      <c r="A3" s="437" t="str">
        <f>'34.1'!A3:D3</f>
        <v>по состоянию на 31.03.2026</v>
      </c>
      <c r="B3" s="437"/>
      <c r="C3" s="437"/>
      <c r="D3" s="437"/>
    </row>
    <row r="4" spans="1:4" ht="14.25" x14ac:dyDescent="0.2">
      <c r="A4" s="442" t="s">
        <v>722</v>
      </c>
      <c r="B4" s="442"/>
      <c r="C4" s="442"/>
      <c r="D4" s="442"/>
    </row>
    <row r="5" spans="1:4" ht="14.25" x14ac:dyDescent="0.2">
      <c r="A5" s="442" t="s">
        <v>263</v>
      </c>
      <c r="B5" s="442"/>
      <c r="C5" s="442"/>
      <c r="D5" s="442"/>
    </row>
    <row r="6" spans="1:4" x14ac:dyDescent="0.2">
      <c r="D6" s="34" t="s">
        <v>971</v>
      </c>
    </row>
    <row r="7" spans="1:4" ht="25.5" x14ac:dyDescent="0.2">
      <c r="A7" s="220" t="s">
        <v>0</v>
      </c>
      <c r="B7" s="220" t="s">
        <v>2</v>
      </c>
      <c r="C7" s="220" t="str">
        <f>'46.1'!C7</f>
        <v>01.01.2026-31.03.2026</v>
      </c>
      <c r="D7" s="220" t="str">
        <f>'46.1'!C7</f>
        <v>01.01.2026-31.03.2026</v>
      </c>
    </row>
    <row r="8" spans="1:4" x14ac:dyDescent="0.2">
      <c r="A8" s="280">
        <v>1</v>
      </c>
      <c r="B8" s="280">
        <v>2</v>
      </c>
      <c r="C8" s="280">
        <v>3</v>
      </c>
      <c r="D8" s="280">
        <v>4</v>
      </c>
    </row>
    <row r="9" spans="1:4" ht="25.5" x14ac:dyDescent="0.2">
      <c r="A9" s="217">
        <v>1</v>
      </c>
      <c r="B9" s="283" t="s">
        <v>569</v>
      </c>
      <c r="C9" s="299">
        <v>3794</v>
      </c>
      <c r="D9" s="299">
        <v>79831.45</v>
      </c>
    </row>
    <row r="10" spans="1:4" ht="51" hidden="1" x14ac:dyDescent="0.2">
      <c r="A10" s="217">
        <f>A9+1</f>
        <v>2</v>
      </c>
      <c r="B10" s="283" t="s">
        <v>570</v>
      </c>
      <c r="C10" s="299">
        <v>0</v>
      </c>
      <c r="D10" s="299">
        <v>0</v>
      </c>
    </row>
    <row r="11" spans="1:4" x14ac:dyDescent="0.2">
      <c r="A11" s="217">
        <f>A10+1</f>
        <v>3</v>
      </c>
      <c r="B11" s="283" t="s">
        <v>135</v>
      </c>
      <c r="C11" s="299">
        <v>0</v>
      </c>
      <c r="D11" s="299">
        <v>962</v>
      </c>
    </row>
    <row r="12" spans="1:4" x14ac:dyDescent="0.2">
      <c r="A12" s="220">
        <v>4</v>
      </c>
      <c r="B12" s="348" t="s">
        <v>125</v>
      </c>
      <c r="C12" s="321">
        <f>SUM(C9:C11)</f>
        <v>3794</v>
      </c>
      <c r="D12" s="321">
        <f>SUM(D9:D11)</f>
        <v>80793.45</v>
      </c>
    </row>
    <row r="13" spans="1:4" ht="13.5" hidden="1" thickBot="1" x14ac:dyDescent="0.25">
      <c r="A13" s="121">
        <v>5</v>
      </c>
      <c r="B13" s="36" t="s">
        <v>700</v>
      </c>
      <c r="C13" s="483"/>
      <c r="D13" s="485"/>
    </row>
    <row r="14" spans="1:4" ht="15" x14ac:dyDescent="0.2">
      <c r="B14" s="74"/>
    </row>
    <row r="15" spans="1:4" ht="15" x14ac:dyDescent="0.2">
      <c r="B15" s="74"/>
    </row>
    <row r="16" spans="1:4" ht="15" x14ac:dyDescent="0.2">
      <c r="B16" s="74"/>
    </row>
    <row r="17" spans="2:2" ht="15" x14ac:dyDescent="0.2">
      <c r="B17" s="74"/>
    </row>
    <row r="18" spans="2:2" ht="15" x14ac:dyDescent="0.2">
      <c r="B18" s="74"/>
    </row>
    <row r="19" spans="2:2" ht="15" x14ac:dyDescent="0.2">
      <c r="B19" s="74"/>
    </row>
    <row r="20" spans="2:2" ht="15" x14ac:dyDescent="0.2">
      <c r="B20" s="74"/>
    </row>
    <row r="21" spans="2:2" ht="15" x14ac:dyDescent="0.2">
      <c r="B21" s="74"/>
    </row>
    <row r="22" spans="2:2" ht="15" x14ac:dyDescent="0.2">
      <c r="B22" s="74"/>
    </row>
    <row r="23" spans="2:2" ht="15" x14ac:dyDescent="0.2">
      <c r="B23" s="74"/>
    </row>
    <row r="24" spans="2:2" ht="15" x14ac:dyDescent="0.2">
      <c r="B24" s="74"/>
    </row>
    <row r="25" spans="2:2" ht="15" x14ac:dyDescent="0.2">
      <c r="B25" s="74"/>
    </row>
    <row r="26" spans="2:2" ht="15" x14ac:dyDescent="0.2">
      <c r="B26" s="74"/>
    </row>
    <row r="27" spans="2:2" ht="15" x14ac:dyDescent="0.2">
      <c r="B27" s="74"/>
    </row>
    <row r="28" spans="2:2" ht="15" x14ac:dyDescent="0.2">
      <c r="B28" s="74"/>
    </row>
    <row r="29" spans="2:2" ht="15" x14ac:dyDescent="0.2">
      <c r="B29" s="74"/>
    </row>
    <row r="30" spans="2:2" ht="15" x14ac:dyDescent="0.2">
      <c r="B30" s="74"/>
    </row>
  </sheetData>
  <mergeCells count="6">
    <mergeCell ref="A5:D5"/>
    <mergeCell ref="C13:D13"/>
    <mergeCell ref="A1:D1"/>
    <mergeCell ref="A2:D2"/>
    <mergeCell ref="A3:D3"/>
    <mergeCell ref="A4:D4"/>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18"/>
  <sheetViews>
    <sheetView view="pageBreakPreview" zoomScaleNormal="100" zoomScaleSheetLayoutView="100" workbookViewId="0">
      <selection activeCell="A8" sqref="A8:E17"/>
    </sheetView>
  </sheetViews>
  <sheetFormatPr defaultRowHeight="12.75" x14ac:dyDescent="0.2"/>
  <cols>
    <col min="1" max="1" width="9.140625" style="31"/>
    <col min="2" max="2" width="36" style="31" customWidth="1"/>
    <col min="3" max="3" width="7.7109375" style="31" customWidth="1"/>
    <col min="4" max="4" width="25.28515625" style="31" customWidth="1"/>
    <col min="5" max="5" width="19.140625" style="31" customWidth="1"/>
    <col min="6" max="16384" width="9.140625" style="31"/>
  </cols>
  <sheetData>
    <row r="1" spans="1:5" ht="15.75" x14ac:dyDescent="0.2">
      <c r="A1" s="436" t="s">
        <v>116</v>
      </c>
      <c r="B1" s="436"/>
      <c r="C1" s="436"/>
      <c r="D1" s="436"/>
      <c r="E1" s="436"/>
    </row>
    <row r="2" spans="1:5" ht="15.75" x14ac:dyDescent="0.2">
      <c r="A2" s="437" t="s">
        <v>117</v>
      </c>
      <c r="B2" s="437"/>
      <c r="C2" s="437"/>
      <c r="D2" s="437"/>
      <c r="E2" s="437"/>
    </row>
    <row r="3" spans="1:5" ht="15.75" x14ac:dyDescent="0.2">
      <c r="A3" s="437" t="str">
        <f>'34.1'!A3:D3</f>
        <v>по состоянию на 31.03.2026</v>
      </c>
      <c r="B3" s="437"/>
      <c r="C3" s="437"/>
      <c r="D3" s="437"/>
      <c r="E3" s="437"/>
    </row>
    <row r="4" spans="1:5" ht="14.25" x14ac:dyDescent="0.2">
      <c r="A4" s="442" t="s">
        <v>723</v>
      </c>
      <c r="B4" s="442"/>
      <c r="C4" s="442"/>
      <c r="D4" s="442"/>
      <c r="E4" s="442"/>
    </row>
    <row r="5" spans="1:5" ht="14.25" x14ac:dyDescent="0.2">
      <c r="A5" s="442" t="s">
        <v>724</v>
      </c>
      <c r="B5" s="442"/>
      <c r="C5" s="442"/>
      <c r="D5" s="442"/>
      <c r="E5" s="442"/>
    </row>
    <row r="6" spans="1:5" ht="14.25" x14ac:dyDescent="0.2">
      <c r="A6" s="438" t="s">
        <v>972</v>
      </c>
      <c r="B6" s="438"/>
      <c r="C6" s="438"/>
      <c r="D6" s="438"/>
      <c r="E6" s="438"/>
    </row>
    <row r="7" spans="1:5" x14ac:dyDescent="0.2">
      <c r="E7" s="34" t="s">
        <v>565</v>
      </c>
    </row>
    <row r="8" spans="1:5" ht="25.5" x14ac:dyDescent="0.2">
      <c r="A8" s="220" t="s">
        <v>0</v>
      </c>
      <c r="B8" s="220" t="s">
        <v>174</v>
      </c>
      <c r="C8" s="460" t="s">
        <v>175</v>
      </c>
      <c r="D8" s="460"/>
      <c r="E8" s="460"/>
    </row>
    <row r="9" spans="1:5" x14ac:dyDescent="0.2">
      <c r="A9" s="280">
        <v>1</v>
      </c>
      <c r="B9" s="280">
        <v>2</v>
      </c>
      <c r="C9" s="500">
        <v>3</v>
      </c>
      <c r="D9" s="500"/>
      <c r="E9" s="500"/>
    </row>
    <row r="10" spans="1:5" ht="151.5" customHeight="1" x14ac:dyDescent="0.2">
      <c r="A10" s="217">
        <v>1</v>
      </c>
      <c r="B10" s="281" t="s">
        <v>973</v>
      </c>
      <c r="C10" s="499" t="s">
        <v>680</v>
      </c>
      <c r="D10" s="499"/>
      <c r="E10" s="499"/>
    </row>
    <row r="11" spans="1:5" ht="51" x14ac:dyDescent="0.2">
      <c r="A11" s="217">
        <f>A10+1</f>
        <v>2</v>
      </c>
      <c r="B11" s="281" t="s">
        <v>643</v>
      </c>
      <c r="C11" s="499" t="s">
        <v>644</v>
      </c>
      <c r="D11" s="499"/>
      <c r="E11" s="499"/>
    </row>
    <row r="12" spans="1:5" ht="75" customHeight="1" x14ac:dyDescent="0.2">
      <c r="A12" s="217">
        <f t="shared" ref="A12:A17" si="0">A11+1</f>
        <v>3</v>
      </c>
      <c r="B12" s="281" t="s">
        <v>645</v>
      </c>
      <c r="C12" s="499" t="s">
        <v>650</v>
      </c>
      <c r="D12" s="499"/>
      <c r="E12" s="499"/>
    </row>
    <row r="13" spans="1:5" ht="25.5" x14ac:dyDescent="0.2">
      <c r="A13" s="217">
        <f t="shared" si="0"/>
        <v>4</v>
      </c>
      <c r="B13" s="281" t="s">
        <v>974</v>
      </c>
      <c r="C13" s="499" t="s">
        <v>644</v>
      </c>
      <c r="D13" s="499"/>
      <c r="E13" s="499"/>
    </row>
    <row r="14" spans="1:5" ht="114.75" x14ac:dyDescent="0.2">
      <c r="A14" s="217">
        <f t="shared" si="0"/>
        <v>5</v>
      </c>
      <c r="B14" s="281" t="s">
        <v>975</v>
      </c>
      <c r="C14" s="499" t="s">
        <v>644</v>
      </c>
      <c r="D14" s="499"/>
      <c r="E14" s="499"/>
    </row>
    <row r="15" spans="1:5" ht="38.25" x14ac:dyDescent="0.2">
      <c r="A15" s="217">
        <f t="shared" si="0"/>
        <v>6</v>
      </c>
      <c r="B15" s="281" t="s">
        <v>646</v>
      </c>
      <c r="C15" s="499" t="s">
        <v>644</v>
      </c>
      <c r="D15" s="499"/>
      <c r="E15" s="499"/>
    </row>
    <row r="16" spans="1:5" ht="63.75" x14ac:dyDescent="0.2">
      <c r="A16" s="217">
        <f t="shared" si="0"/>
        <v>7</v>
      </c>
      <c r="B16" s="281" t="s">
        <v>647</v>
      </c>
      <c r="C16" s="499" t="s">
        <v>644</v>
      </c>
      <c r="D16" s="499"/>
      <c r="E16" s="499"/>
    </row>
    <row r="17" spans="1:5" ht="123.75" customHeight="1" x14ac:dyDescent="0.2">
      <c r="A17" s="217">
        <f t="shared" si="0"/>
        <v>8</v>
      </c>
      <c r="B17" s="281" t="s">
        <v>651</v>
      </c>
      <c r="C17" s="499" t="s">
        <v>681</v>
      </c>
      <c r="D17" s="499"/>
      <c r="E17" s="499"/>
    </row>
    <row r="18" spans="1:5" ht="15" x14ac:dyDescent="0.2">
      <c r="A18" s="72"/>
    </row>
  </sheetData>
  <mergeCells count="16">
    <mergeCell ref="A6:E6"/>
    <mergeCell ref="A1:E1"/>
    <mergeCell ref="A2:E2"/>
    <mergeCell ref="A3:E3"/>
    <mergeCell ref="A4:E4"/>
    <mergeCell ref="A5:E5"/>
    <mergeCell ref="C14:E14"/>
    <mergeCell ref="C15:E15"/>
    <mergeCell ref="C16:E16"/>
    <mergeCell ref="C17:E17"/>
    <mergeCell ref="C8:E8"/>
    <mergeCell ref="C9:E9"/>
    <mergeCell ref="C10:E10"/>
    <mergeCell ref="C11:E11"/>
    <mergeCell ref="C12:E12"/>
    <mergeCell ref="C13:E13"/>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18"/>
  <sheetViews>
    <sheetView view="pageBreakPreview" zoomScaleNormal="100" zoomScaleSheetLayoutView="100" workbookViewId="0">
      <selection activeCell="D12" sqref="D12"/>
    </sheetView>
  </sheetViews>
  <sheetFormatPr defaultRowHeight="12.75" x14ac:dyDescent="0.2"/>
  <cols>
    <col min="1" max="1" width="9.140625" style="31"/>
    <col min="2" max="2" width="46.28515625" style="31" customWidth="1"/>
    <col min="3" max="3" width="9.85546875" style="31" customWidth="1"/>
    <col min="4" max="4" width="16" style="31" customWidth="1"/>
    <col min="5" max="5" width="15.7109375" style="31" customWidth="1"/>
    <col min="6" max="16384" width="9.140625" style="31"/>
  </cols>
  <sheetData>
    <row r="1" spans="1:5" ht="15.75" x14ac:dyDescent="0.2">
      <c r="A1" s="436" t="s">
        <v>116</v>
      </c>
      <c r="B1" s="436"/>
      <c r="C1" s="436"/>
      <c r="D1" s="436"/>
      <c r="E1" s="436"/>
    </row>
    <row r="2" spans="1:5" ht="15.75" x14ac:dyDescent="0.2">
      <c r="A2" s="437" t="s">
        <v>117</v>
      </c>
      <c r="B2" s="437"/>
      <c r="C2" s="437"/>
      <c r="D2" s="437"/>
      <c r="E2" s="437"/>
    </row>
    <row r="3" spans="1:5" ht="15.75" x14ac:dyDescent="0.2">
      <c r="A3" s="437" t="str">
        <f>'34.1'!A3:D3</f>
        <v>по состоянию на 31.03.2026</v>
      </c>
      <c r="B3" s="437"/>
      <c r="C3" s="437"/>
      <c r="D3" s="437"/>
      <c r="E3" s="437"/>
    </row>
    <row r="4" spans="1:5" ht="14.25" x14ac:dyDescent="0.2">
      <c r="A4" s="442" t="s">
        <v>723</v>
      </c>
      <c r="B4" s="442"/>
      <c r="C4" s="442"/>
      <c r="D4" s="442"/>
      <c r="E4" s="442"/>
    </row>
    <row r="5" spans="1:5" ht="28.5" customHeight="1" x14ac:dyDescent="0.2">
      <c r="A5" s="438" t="s">
        <v>976</v>
      </c>
      <c r="B5" s="438"/>
      <c r="C5" s="438"/>
      <c r="D5" s="438"/>
      <c r="E5" s="438"/>
    </row>
    <row r="6" spans="1:5" x14ac:dyDescent="0.2">
      <c r="E6" s="34" t="s">
        <v>568</v>
      </c>
    </row>
    <row r="7" spans="1:5" ht="30.75" customHeight="1" x14ac:dyDescent="0.2">
      <c r="A7" s="460" t="s">
        <v>0</v>
      </c>
      <c r="B7" s="460" t="s">
        <v>652</v>
      </c>
      <c r="C7" s="460" t="s">
        <v>653</v>
      </c>
      <c r="D7" s="460" t="s">
        <v>121</v>
      </c>
      <c r="E7" s="460"/>
    </row>
    <row r="8" spans="1:5" x14ac:dyDescent="0.2">
      <c r="A8" s="460"/>
      <c r="B8" s="460"/>
      <c r="C8" s="460"/>
      <c r="D8" s="349">
        <v>46112</v>
      </c>
      <c r="E8" s="349">
        <v>45657</v>
      </c>
    </row>
    <row r="9" spans="1:5" x14ac:dyDescent="0.2">
      <c r="A9" s="280">
        <v>1</v>
      </c>
      <c r="B9" s="280">
        <v>2</v>
      </c>
      <c r="C9" s="280">
        <v>3</v>
      </c>
      <c r="D9" s="280">
        <v>4</v>
      </c>
      <c r="E9" s="103">
        <v>5</v>
      </c>
    </row>
    <row r="10" spans="1:5" ht="21" customHeight="1" x14ac:dyDescent="0.2">
      <c r="A10" s="217">
        <v>1</v>
      </c>
      <c r="B10" s="283" t="s">
        <v>654</v>
      </c>
      <c r="C10" s="350">
        <v>19</v>
      </c>
      <c r="D10" s="299">
        <f>'19.1'!G60</f>
        <v>274811</v>
      </c>
      <c r="E10" s="299">
        <f>'19.1'!G33</f>
        <v>392587.16</v>
      </c>
    </row>
    <row r="11" spans="1:5" ht="25.5" hidden="1" x14ac:dyDescent="0.2">
      <c r="A11" s="217">
        <f>A10+1</f>
        <v>2</v>
      </c>
      <c r="B11" s="283" t="s">
        <v>655</v>
      </c>
      <c r="C11" s="351">
        <v>17</v>
      </c>
      <c r="D11" s="300">
        <v>0</v>
      </c>
      <c r="E11" s="300">
        <v>0</v>
      </c>
    </row>
    <row r="12" spans="1:5" ht="50.25" customHeight="1" x14ac:dyDescent="0.2">
      <c r="A12" s="217">
        <f>A11+1</f>
        <v>3</v>
      </c>
      <c r="B12" s="283" t="s">
        <v>656</v>
      </c>
      <c r="C12" s="351">
        <v>24</v>
      </c>
      <c r="D12" s="299">
        <f>'24.1'!C10</f>
        <v>284256.89</v>
      </c>
      <c r="E12" s="299">
        <f>'24.1'!D28</f>
        <v>395903.19</v>
      </c>
    </row>
    <row r="13" spans="1:5" ht="13.5" hidden="1" thickBot="1" x14ac:dyDescent="0.25">
      <c r="A13" s="121">
        <v>4</v>
      </c>
      <c r="B13" s="36" t="s">
        <v>700</v>
      </c>
      <c r="C13" s="483"/>
      <c r="D13" s="484"/>
      <c r="E13" s="485"/>
    </row>
    <row r="14" spans="1:5" ht="15" x14ac:dyDescent="0.2">
      <c r="A14" s="125"/>
      <c r="B14" s="126"/>
      <c r="C14" s="127"/>
      <c r="D14" s="127"/>
      <c r="E14" s="127"/>
    </row>
    <row r="15" spans="1:5" ht="15" x14ac:dyDescent="0.2">
      <c r="B15" s="74"/>
    </row>
    <row r="16" spans="1:5" ht="15" x14ac:dyDescent="0.2">
      <c r="B16" s="74"/>
      <c r="E16" s="69"/>
    </row>
    <row r="17" spans="2:2" ht="15" x14ac:dyDescent="0.2">
      <c r="B17" s="74"/>
    </row>
    <row r="18" spans="2:2" ht="15" x14ac:dyDescent="0.2">
      <c r="B18" s="74"/>
    </row>
  </sheetData>
  <mergeCells count="10">
    <mergeCell ref="C13:E13"/>
    <mergeCell ref="A1:E1"/>
    <mergeCell ref="A2:E2"/>
    <mergeCell ref="A3:E3"/>
    <mergeCell ref="A4:E4"/>
    <mergeCell ref="A5:E5"/>
    <mergeCell ref="A7:A8"/>
    <mergeCell ref="B7:B8"/>
    <mergeCell ref="C7:C8"/>
    <mergeCell ref="D7:E7"/>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80"/>
  <sheetViews>
    <sheetView view="pageBreakPreview" topLeftCell="A54" zoomScaleNormal="100" zoomScaleSheetLayoutView="100" workbookViewId="0">
      <selection activeCell="E54" sqref="E54"/>
    </sheetView>
  </sheetViews>
  <sheetFormatPr defaultColWidth="0.85546875" defaultRowHeight="15" x14ac:dyDescent="0.25"/>
  <cols>
    <col min="1" max="1" width="11.42578125" style="18" customWidth="1"/>
    <col min="2" max="2" width="25.5703125" style="193" customWidth="1"/>
    <col min="3" max="3" width="14.140625" style="18" customWidth="1"/>
    <col min="4" max="4" width="13" style="18" customWidth="1"/>
    <col min="5" max="5" width="14.140625" style="18" customWidth="1"/>
    <col min="6" max="6" width="13.85546875" style="18" customWidth="1"/>
    <col min="7" max="16384" width="0.85546875" style="18"/>
  </cols>
  <sheetData>
    <row r="1" spans="1:6" s="193" customFormat="1" ht="14.25" customHeight="1" x14ac:dyDescent="0.25">
      <c r="D1" s="382" t="s">
        <v>1156</v>
      </c>
      <c r="E1" s="382"/>
      <c r="F1" s="382"/>
    </row>
    <row r="2" spans="1:6" s="193" customFormat="1" ht="160.5" customHeight="1" x14ac:dyDescent="0.25">
      <c r="D2" s="381" t="s">
        <v>1136</v>
      </c>
      <c r="E2" s="381"/>
      <c r="F2" s="381"/>
    </row>
    <row r="3" spans="1:6" s="3" customFormat="1" ht="18.75" customHeight="1" x14ac:dyDescent="0.2">
      <c r="B3" s="387" t="s">
        <v>1133</v>
      </c>
      <c r="C3" s="387"/>
      <c r="D3" s="386" t="s">
        <v>21</v>
      </c>
      <c r="E3" s="386"/>
      <c r="F3" s="386"/>
    </row>
    <row r="4" spans="1:6" s="3" customFormat="1" ht="42.75" customHeight="1" x14ac:dyDescent="0.2">
      <c r="B4" s="387"/>
      <c r="C4" s="387"/>
      <c r="D4" s="234" t="s">
        <v>22</v>
      </c>
      <c r="E4" s="235" t="s">
        <v>865</v>
      </c>
      <c r="F4" s="236" t="s">
        <v>864</v>
      </c>
    </row>
    <row r="5" spans="1:6" s="3" customFormat="1" ht="18" customHeight="1" x14ac:dyDescent="0.2">
      <c r="B5" s="388" t="s">
        <v>109</v>
      </c>
      <c r="C5" s="389"/>
      <c r="D5" s="207" t="s">
        <v>110</v>
      </c>
      <c r="E5" s="206" t="s">
        <v>111</v>
      </c>
      <c r="F5" s="236">
        <v>6672238301</v>
      </c>
    </row>
    <row r="6" spans="1:6" s="4" customFormat="1" ht="12" customHeight="1" x14ac:dyDescent="0.25">
      <c r="C6" s="1"/>
      <c r="D6" s="1"/>
      <c r="E6" s="1"/>
      <c r="F6" s="1"/>
    </row>
    <row r="7" spans="1:6" s="5" customFormat="1" ht="15.75" customHeight="1" x14ac:dyDescent="0.25">
      <c r="A7" s="390" t="s">
        <v>861</v>
      </c>
      <c r="B7" s="390"/>
      <c r="C7" s="390"/>
      <c r="D7" s="390"/>
      <c r="E7" s="390"/>
      <c r="F7" s="390"/>
    </row>
    <row r="8" spans="1:6" s="5" customFormat="1" ht="14.25" customHeight="1" x14ac:dyDescent="0.25">
      <c r="A8" s="6"/>
      <c r="B8" s="6"/>
      <c r="C8" s="6"/>
      <c r="D8" s="6"/>
      <c r="E8" s="6"/>
      <c r="F8" s="6"/>
    </row>
    <row r="9" spans="1:6" s="193" customFormat="1" ht="14.25" customHeight="1" x14ac:dyDescent="0.25">
      <c r="A9" s="391" t="s">
        <v>1134</v>
      </c>
      <c r="B9" s="392"/>
      <c r="C9" s="392"/>
      <c r="D9" s="392"/>
      <c r="E9" s="392"/>
      <c r="F9" s="392"/>
    </row>
    <row r="10" spans="1:6" s="193" customFormat="1" ht="12" customHeight="1" x14ac:dyDescent="0.25"/>
    <row r="11" spans="1:6" s="193" customFormat="1" x14ac:dyDescent="0.25">
      <c r="A11" s="393" t="s">
        <v>112</v>
      </c>
      <c r="B11" s="393"/>
      <c r="C11" s="393"/>
      <c r="D11" s="393"/>
      <c r="E11" s="393"/>
      <c r="F11" s="393"/>
    </row>
    <row r="12" spans="1:6" s="7" customFormat="1" ht="12.75" customHeight="1" x14ac:dyDescent="0.2">
      <c r="A12" s="395" t="s">
        <v>47</v>
      </c>
      <c r="B12" s="395"/>
      <c r="C12" s="395"/>
      <c r="D12" s="395"/>
      <c r="E12" s="395"/>
      <c r="F12" s="395"/>
    </row>
    <row r="13" spans="1:6" s="193" customFormat="1" ht="9" customHeight="1" x14ac:dyDescent="0.25">
      <c r="A13" s="199"/>
      <c r="B13" s="199"/>
      <c r="C13" s="199"/>
      <c r="D13" s="199"/>
      <c r="E13" s="199"/>
      <c r="F13" s="199"/>
    </row>
    <row r="14" spans="1:6" s="193" customFormat="1" x14ac:dyDescent="0.25">
      <c r="A14" s="394" t="s">
        <v>113</v>
      </c>
      <c r="B14" s="394"/>
      <c r="C14" s="394"/>
      <c r="D14" s="394"/>
      <c r="E14" s="394"/>
      <c r="F14" s="394"/>
    </row>
    <row r="15" spans="1:6" s="7" customFormat="1" ht="12.75" customHeight="1" x14ac:dyDescent="0.2">
      <c r="A15" s="395" t="s">
        <v>1140</v>
      </c>
      <c r="B15" s="395"/>
      <c r="C15" s="395"/>
      <c r="D15" s="395"/>
      <c r="E15" s="395"/>
      <c r="F15" s="395"/>
    </row>
    <row r="16" spans="1:6" s="193" customFormat="1" ht="13.5" customHeight="1" x14ac:dyDescent="0.25">
      <c r="E16" s="384" t="s">
        <v>1157</v>
      </c>
      <c r="F16" s="384"/>
    </row>
    <row r="17" spans="1:6" s="193" customFormat="1" ht="26.25" customHeight="1" x14ac:dyDescent="0.25">
      <c r="E17" s="383" t="s">
        <v>1138</v>
      </c>
      <c r="F17" s="383"/>
    </row>
    <row r="18" spans="1:6" s="193" customFormat="1" ht="13.5" customHeight="1" x14ac:dyDescent="0.25">
      <c r="F18" s="189" t="s">
        <v>1139</v>
      </c>
    </row>
    <row r="19" spans="1:6" ht="29.25" customHeight="1" x14ac:dyDescent="0.25">
      <c r="A19" s="257" t="s">
        <v>0</v>
      </c>
      <c r="B19" s="402" t="s">
        <v>2</v>
      </c>
      <c r="C19" s="402"/>
      <c r="D19" s="257" t="s">
        <v>759</v>
      </c>
      <c r="E19" s="259" t="s">
        <v>1142</v>
      </c>
      <c r="F19" s="259" t="s">
        <v>1143</v>
      </c>
    </row>
    <row r="20" spans="1:6" s="9" customFormat="1" ht="14.25" customHeight="1" x14ac:dyDescent="0.2">
      <c r="A20" s="208">
        <v>1</v>
      </c>
      <c r="B20" s="401">
        <v>2</v>
      </c>
      <c r="C20" s="401"/>
      <c r="D20" s="208">
        <v>3</v>
      </c>
      <c r="E20" s="208">
        <v>4</v>
      </c>
      <c r="F20" s="208">
        <v>5</v>
      </c>
    </row>
    <row r="21" spans="1:6" s="9" customFormat="1" ht="17.25" customHeight="1" x14ac:dyDescent="0.2">
      <c r="A21" s="431" t="s">
        <v>589</v>
      </c>
      <c r="B21" s="431"/>
      <c r="C21" s="431"/>
      <c r="D21" s="431"/>
      <c r="E21" s="431"/>
      <c r="F21" s="431"/>
    </row>
    <row r="22" spans="1:6" s="9" customFormat="1" ht="95.25" hidden="1" customHeight="1" x14ac:dyDescent="0.2">
      <c r="A22" s="197" t="s">
        <v>3</v>
      </c>
      <c r="B22" s="403" t="s">
        <v>590</v>
      </c>
      <c r="C22" s="403"/>
      <c r="D22" s="194"/>
      <c r="E22" s="239">
        <v>0</v>
      </c>
      <c r="F22" s="239">
        <v>0</v>
      </c>
    </row>
    <row r="23" spans="1:6" s="9" customFormat="1" ht="93.75" hidden="1" customHeight="1" x14ac:dyDescent="0.2">
      <c r="A23" s="197" t="s">
        <v>4</v>
      </c>
      <c r="B23" s="403" t="s">
        <v>591</v>
      </c>
      <c r="C23" s="403"/>
      <c r="D23" s="194"/>
      <c r="E23" s="239">
        <v>0</v>
      </c>
      <c r="F23" s="239">
        <v>0</v>
      </c>
    </row>
    <row r="24" spans="1:6" s="9" customFormat="1" ht="43.5" customHeight="1" x14ac:dyDescent="0.2">
      <c r="A24" s="197" t="s">
        <v>5</v>
      </c>
      <c r="B24" s="403" t="s">
        <v>592</v>
      </c>
      <c r="C24" s="403"/>
      <c r="D24" s="194" t="s">
        <v>115</v>
      </c>
      <c r="E24" s="239">
        <v>1931839.85</v>
      </c>
      <c r="F24" s="239">
        <v>2214160.9300000002</v>
      </c>
    </row>
    <row r="25" spans="1:6" s="9" customFormat="1" ht="30" customHeight="1" x14ac:dyDescent="0.2">
      <c r="A25" s="197" t="s">
        <v>6</v>
      </c>
      <c r="B25" s="403" t="s">
        <v>881</v>
      </c>
      <c r="C25" s="403"/>
      <c r="D25" s="194" t="s">
        <v>115</v>
      </c>
      <c r="E25" s="239">
        <f>-237625</f>
        <v>-237625</v>
      </c>
      <c r="F25" s="239">
        <v>-335825</v>
      </c>
    </row>
    <row r="26" spans="1:6" s="9" customFormat="1" ht="15.75" customHeight="1" x14ac:dyDescent="0.2">
      <c r="A26" s="197" t="s">
        <v>16</v>
      </c>
      <c r="B26" s="403" t="s">
        <v>593</v>
      </c>
      <c r="C26" s="403"/>
      <c r="D26" s="194" t="s">
        <v>115</v>
      </c>
      <c r="E26" s="239">
        <v>1176734.73</v>
      </c>
      <c r="F26" s="239">
        <v>1058219.53</v>
      </c>
    </row>
    <row r="27" spans="1:6" s="9" customFormat="1" ht="15.75" hidden="1" customHeight="1" x14ac:dyDescent="0.2">
      <c r="A27" s="197" t="s">
        <v>7</v>
      </c>
      <c r="B27" s="403" t="s">
        <v>594</v>
      </c>
      <c r="C27" s="403"/>
      <c r="D27" s="194"/>
      <c r="E27" s="239">
        <v>0</v>
      </c>
      <c r="F27" s="239">
        <v>0</v>
      </c>
    </row>
    <row r="28" spans="1:6" s="9" customFormat="1" ht="30.75" hidden="1" customHeight="1" x14ac:dyDescent="0.2">
      <c r="A28" s="197" t="s">
        <v>8</v>
      </c>
      <c r="B28" s="403" t="s">
        <v>773</v>
      </c>
      <c r="C28" s="403"/>
      <c r="D28" s="194"/>
      <c r="E28" s="239">
        <v>0</v>
      </c>
      <c r="F28" s="239">
        <v>0</v>
      </c>
    </row>
    <row r="29" spans="1:6" s="9" customFormat="1" ht="61.5" hidden="1" customHeight="1" x14ac:dyDescent="0.2">
      <c r="A29" s="197" t="s">
        <v>9</v>
      </c>
      <c r="B29" s="403" t="s">
        <v>595</v>
      </c>
      <c r="C29" s="403"/>
      <c r="D29" s="194"/>
      <c r="E29" s="239">
        <v>0</v>
      </c>
      <c r="F29" s="239">
        <v>0</v>
      </c>
    </row>
    <row r="30" spans="1:6" s="9" customFormat="1" ht="34.5" hidden="1" customHeight="1" x14ac:dyDescent="0.2">
      <c r="A30" s="197" t="s">
        <v>10</v>
      </c>
      <c r="B30" s="403" t="s">
        <v>774</v>
      </c>
      <c r="C30" s="403"/>
      <c r="D30" s="194"/>
      <c r="E30" s="239">
        <v>0</v>
      </c>
      <c r="F30" s="239">
        <v>0</v>
      </c>
    </row>
    <row r="31" spans="1:6" s="9" customFormat="1" ht="49.5" customHeight="1" x14ac:dyDescent="0.2">
      <c r="A31" s="197" t="s">
        <v>11</v>
      </c>
      <c r="B31" s="403" t="s">
        <v>775</v>
      </c>
      <c r="C31" s="403"/>
      <c r="D31" s="194" t="s">
        <v>115</v>
      </c>
      <c r="E31" s="239">
        <f>-(901062.3+132133+255574.42)</f>
        <v>-1288769.72</v>
      </c>
      <c r="F31" s="239">
        <f>-534022.92-139567-70654.05</f>
        <v>-744243.97000000009</v>
      </c>
    </row>
    <row r="32" spans="1:6" s="9" customFormat="1" ht="30" customHeight="1" x14ac:dyDescent="0.2">
      <c r="A32" s="197" t="s">
        <v>12</v>
      </c>
      <c r="B32" s="403" t="s">
        <v>596</v>
      </c>
      <c r="C32" s="403"/>
      <c r="D32" s="194" t="s">
        <v>115</v>
      </c>
      <c r="E32" s="239">
        <f>-1504093.75-44298.34+738</f>
        <v>-1547654.09</v>
      </c>
      <c r="F32" s="239">
        <f>-1980703.28-33833.03+492</f>
        <v>-2014044.31</v>
      </c>
    </row>
    <row r="33" spans="1:6" s="9" customFormat="1" ht="15.75" customHeight="1" x14ac:dyDescent="0.2">
      <c r="A33" s="197" t="s">
        <v>13</v>
      </c>
      <c r="B33" s="403" t="s">
        <v>597</v>
      </c>
      <c r="C33" s="403"/>
      <c r="D33" s="194" t="s">
        <v>115</v>
      </c>
      <c r="E33" s="239">
        <v>-402735</v>
      </c>
      <c r="F33" s="239">
        <v>-278280</v>
      </c>
    </row>
    <row r="34" spans="1:6" s="9" customFormat="1" ht="30" customHeight="1" x14ac:dyDescent="0.2">
      <c r="A34" s="197" t="s">
        <v>14</v>
      </c>
      <c r="B34" s="403" t="s">
        <v>598</v>
      </c>
      <c r="C34" s="403"/>
      <c r="D34" s="194" t="s">
        <v>115</v>
      </c>
      <c r="E34" s="239">
        <f>-75000-19500-10067</f>
        <v>-104567</v>
      </c>
      <c r="F34" s="239">
        <f>-17550-5253</f>
        <v>-22803</v>
      </c>
    </row>
    <row r="35" spans="1:6" s="9" customFormat="1" ht="30" customHeight="1" x14ac:dyDescent="0.2">
      <c r="A35" s="205" t="s">
        <v>15</v>
      </c>
      <c r="B35" s="432" t="s">
        <v>599</v>
      </c>
      <c r="C35" s="433"/>
      <c r="D35" s="202" t="s">
        <v>115</v>
      </c>
      <c r="E35" s="248">
        <f>SUM(E22:E34)</f>
        <v>-472776.23</v>
      </c>
      <c r="F35" s="248">
        <f>SUM(F22:F34)</f>
        <v>-122815.8200000003</v>
      </c>
    </row>
    <row r="36" spans="1:6" s="9" customFormat="1" ht="17.25" customHeight="1" x14ac:dyDescent="0.2">
      <c r="A36" s="431" t="s">
        <v>600</v>
      </c>
      <c r="B36" s="431"/>
      <c r="C36" s="431"/>
      <c r="D36" s="431"/>
      <c r="E36" s="431"/>
      <c r="F36" s="431"/>
    </row>
    <row r="37" spans="1:6" s="9" customFormat="1" ht="34.5" hidden="1" customHeight="1" x14ac:dyDescent="0.2">
      <c r="A37" s="197" t="s">
        <v>64</v>
      </c>
      <c r="B37" s="403" t="s">
        <v>776</v>
      </c>
      <c r="C37" s="403"/>
      <c r="D37" s="194"/>
      <c r="E37" s="239">
        <v>0</v>
      </c>
      <c r="F37" s="239">
        <v>0</v>
      </c>
    </row>
    <row r="38" spans="1:6" s="9" customFormat="1" ht="50.25" hidden="1" customHeight="1" x14ac:dyDescent="0.2">
      <c r="A38" s="197" t="s">
        <v>66</v>
      </c>
      <c r="B38" s="403" t="s">
        <v>777</v>
      </c>
      <c r="C38" s="403"/>
      <c r="D38" s="194"/>
      <c r="E38" s="239">
        <v>0</v>
      </c>
      <c r="F38" s="239">
        <v>0</v>
      </c>
    </row>
    <row r="39" spans="1:6" s="9" customFormat="1" ht="36" hidden="1" customHeight="1" x14ac:dyDescent="0.2">
      <c r="A39" s="197" t="s">
        <v>71</v>
      </c>
      <c r="B39" s="403" t="s">
        <v>778</v>
      </c>
      <c r="C39" s="403"/>
      <c r="D39" s="194"/>
      <c r="E39" s="239">
        <v>0</v>
      </c>
      <c r="F39" s="239">
        <v>0</v>
      </c>
    </row>
    <row r="40" spans="1:6" s="9" customFormat="1" ht="60" hidden="1" customHeight="1" x14ac:dyDescent="0.2">
      <c r="A40" s="197" t="s">
        <v>72</v>
      </c>
      <c r="B40" s="403" t="s">
        <v>601</v>
      </c>
      <c r="C40" s="403"/>
      <c r="D40" s="194"/>
      <c r="E40" s="239">
        <v>0</v>
      </c>
      <c r="F40" s="239">
        <v>0</v>
      </c>
    </row>
    <row r="41" spans="1:6" s="9" customFormat="1" ht="30" hidden="1" customHeight="1" x14ac:dyDescent="0.2">
      <c r="A41" s="197" t="s">
        <v>73</v>
      </c>
      <c r="B41" s="403" t="s">
        <v>602</v>
      </c>
      <c r="C41" s="403"/>
      <c r="D41" s="194"/>
      <c r="E41" s="239">
        <v>0</v>
      </c>
      <c r="F41" s="239">
        <v>0</v>
      </c>
    </row>
    <row r="42" spans="1:6" s="9" customFormat="1" ht="60" hidden="1" customHeight="1" x14ac:dyDescent="0.2">
      <c r="A42" s="197" t="s">
        <v>74</v>
      </c>
      <c r="B42" s="403" t="s">
        <v>603</v>
      </c>
      <c r="C42" s="403"/>
      <c r="D42" s="194"/>
      <c r="E42" s="239">
        <v>0</v>
      </c>
      <c r="F42" s="239">
        <v>0</v>
      </c>
    </row>
    <row r="43" spans="1:6" s="9" customFormat="1" ht="49.5" hidden="1" customHeight="1" x14ac:dyDescent="0.2">
      <c r="A43" s="197" t="s">
        <v>76</v>
      </c>
      <c r="B43" s="403" t="s">
        <v>779</v>
      </c>
      <c r="C43" s="403"/>
      <c r="D43" s="194"/>
      <c r="E43" s="239">
        <v>0</v>
      </c>
      <c r="F43" s="239">
        <v>0</v>
      </c>
    </row>
    <row r="44" spans="1:6" s="9" customFormat="1" ht="52.5" hidden="1" customHeight="1" x14ac:dyDescent="0.2">
      <c r="A44" s="197" t="s">
        <v>77</v>
      </c>
      <c r="B44" s="403" t="s">
        <v>780</v>
      </c>
      <c r="C44" s="403"/>
      <c r="D44" s="194"/>
      <c r="E44" s="239">
        <v>0</v>
      </c>
      <c r="F44" s="239">
        <v>0</v>
      </c>
    </row>
    <row r="45" spans="1:6" s="9" customFormat="1" ht="78.75" hidden="1" customHeight="1" x14ac:dyDescent="0.2">
      <c r="A45" s="197" t="s">
        <v>82</v>
      </c>
      <c r="B45" s="403" t="s">
        <v>781</v>
      </c>
      <c r="C45" s="403"/>
      <c r="D45" s="194"/>
      <c r="E45" s="239">
        <v>0</v>
      </c>
      <c r="F45" s="239">
        <v>0</v>
      </c>
    </row>
    <row r="46" spans="1:6" s="9" customFormat="1" ht="78.75" hidden="1" customHeight="1" x14ac:dyDescent="0.2">
      <c r="A46" s="197" t="s">
        <v>83</v>
      </c>
      <c r="B46" s="403" t="s">
        <v>782</v>
      </c>
      <c r="C46" s="403"/>
      <c r="D46" s="194"/>
      <c r="E46" s="239">
        <v>0</v>
      </c>
      <c r="F46" s="239">
        <v>0</v>
      </c>
    </row>
    <row r="47" spans="1:6" s="9" customFormat="1" ht="60" hidden="1" customHeight="1" x14ac:dyDescent="0.2">
      <c r="A47" s="197" t="s">
        <v>84</v>
      </c>
      <c r="B47" s="403" t="s">
        <v>604</v>
      </c>
      <c r="C47" s="403"/>
      <c r="D47" s="194"/>
      <c r="E47" s="239">
        <v>0</v>
      </c>
      <c r="F47" s="239">
        <v>0</v>
      </c>
    </row>
    <row r="48" spans="1:6" s="9" customFormat="1" ht="60" hidden="1" customHeight="1" x14ac:dyDescent="0.2">
      <c r="A48" s="197" t="s">
        <v>86</v>
      </c>
      <c r="B48" s="403" t="s">
        <v>605</v>
      </c>
      <c r="C48" s="403"/>
      <c r="D48" s="194"/>
      <c r="E48" s="239">
        <v>0</v>
      </c>
      <c r="F48" s="239">
        <v>0</v>
      </c>
    </row>
    <row r="49" spans="1:6" s="9" customFormat="1" ht="45" customHeight="1" x14ac:dyDescent="0.2">
      <c r="A49" s="197" t="s">
        <v>79</v>
      </c>
      <c r="B49" s="403" t="s">
        <v>606</v>
      </c>
      <c r="C49" s="403"/>
      <c r="D49" s="194" t="s">
        <v>115</v>
      </c>
      <c r="E49" s="239">
        <v>199456364.46000001</v>
      </c>
      <c r="F49" s="239">
        <v>281271656.25999999</v>
      </c>
    </row>
    <row r="50" spans="1:6" s="9" customFormat="1" ht="45" customHeight="1" x14ac:dyDescent="0.2">
      <c r="A50" s="197" t="s">
        <v>80</v>
      </c>
      <c r="B50" s="403" t="s">
        <v>607</v>
      </c>
      <c r="C50" s="403"/>
      <c r="D50" s="194" t="s">
        <v>115</v>
      </c>
      <c r="E50" s="239">
        <v>-197856364.46000001</v>
      </c>
      <c r="F50" s="239">
        <v>-280514656.25999999</v>
      </c>
    </row>
    <row r="51" spans="1:6" s="9" customFormat="1" ht="30" hidden="1" customHeight="1" x14ac:dyDescent="0.2">
      <c r="A51" s="197" t="s">
        <v>17</v>
      </c>
      <c r="B51" s="403" t="s">
        <v>608</v>
      </c>
      <c r="C51" s="403"/>
      <c r="D51" s="194"/>
      <c r="E51" s="239">
        <v>0</v>
      </c>
      <c r="F51" s="239">
        <v>0</v>
      </c>
    </row>
    <row r="52" spans="1:6" s="9" customFormat="1" ht="30" hidden="1" customHeight="1" x14ac:dyDescent="0.2">
      <c r="A52" s="197" t="s">
        <v>18</v>
      </c>
      <c r="B52" s="403" t="s">
        <v>609</v>
      </c>
      <c r="C52" s="403"/>
      <c r="D52" s="194"/>
      <c r="E52" s="239">
        <v>0</v>
      </c>
      <c r="F52" s="239">
        <v>0</v>
      </c>
    </row>
    <row r="53" spans="1:6" s="9" customFormat="1" ht="30" hidden="1" customHeight="1" x14ac:dyDescent="0.2">
      <c r="A53" s="197" t="s">
        <v>19</v>
      </c>
      <c r="B53" s="403" t="s">
        <v>610</v>
      </c>
      <c r="C53" s="403"/>
      <c r="D53" s="194"/>
      <c r="E53" s="239">
        <v>0</v>
      </c>
      <c r="F53" s="239">
        <v>0</v>
      </c>
    </row>
    <row r="54" spans="1:6" s="9" customFormat="1" ht="30" customHeight="1" x14ac:dyDescent="0.2">
      <c r="A54" s="205" t="s">
        <v>20</v>
      </c>
      <c r="B54" s="432" t="s">
        <v>611</v>
      </c>
      <c r="C54" s="433"/>
      <c r="D54" s="202" t="s">
        <v>115</v>
      </c>
      <c r="E54" s="248">
        <f>SUM(E37:E53)</f>
        <v>1600000</v>
      </c>
      <c r="F54" s="248">
        <f>SUM(F37:F53)</f>
        <v>757000</v>
      </c>
    </row>
    <row r="55" spans="1:6" s="9" customFormat="1" ht="17.25" customHeight="1" x14ac:dyDescent="0.2">
      <c r="A55" s="431" t="s">
        <v>612</v>
      </c>
      <c r="B55" s="431"/>
      <c r="C55" s="431"/>
      <c r="D55" s="431"/>
      <c r="E55" s="431"/>
      <c r="F55" s="431"/>
    </row>
    <row r="56" spans="1:6" s="9" customFormat="1" ht="75" hidden="1" customHeight="1" x14ac:dyDescent="0.2">
      <c r="A56" s="197" t="s">
        <v>27</v>
      </c>
      <c r="B56" s="403" t="s">
        <v>613</v>
      </c>
      <c r="C56" s="403"/>
      <c r="D56" s="194"/>
      <c r="E56" s="239">
        <v>0</v>
      </c>
      <c r="F56" s="239">
        <v>0</v>
      </c>
    </row>
    <row r="57" spans="1:6" s="9" customFormat="1" ht="75" hidden="1" customHeight="1" x14ac:dyDescent="0.2">
      <c r="A57" s="197" t="s">
        <v>31</v>
      </c>
      <c r="B57" s="403" t="s">
        <v>614</v>
      </c>
      <c r="C57" s="403"/>
      <c r="D57" s="194"/>
      <c r="E57" s="239">
        <v>0</v>
      </c>
      <c r="F57" s="239">
        <v>0</v>
      </c>
    </row>
    <row r="58" spans="1:6" s="9" customFormat="1" ht="60" hidden="1" customHeight="1" x14ac:dyDescent="0.2">
      <c r="A58" s="197" t="s">
        <v>32</v>
      </c>
      <c r="B58" s="403" t="s">
        <v>615</v>
      </c>
      <c r="C58" s="403"/>
      <c r="D58" s="194"/>
      <c r="E58" s="239">
        <v>0</v>
      </c>
      <c r="F58" s="239">
        <v>0</v>
      </c>
    </row>
    <row r="59" spans="1:6" s="9" customFormat="1" ht="68.25" customHeight="1" x14ac:dyDescent="0.2">
      <c r="A59" s="197" t="s">
        <v>33</v>
      </c>
      <c r="B59" s="403" t="s">
        <v>783</v>
      </c>
      <c r="C59" s="403"/>
      <c r="D59" s="194" t="s">
        <v>115</v>
      </c>
      <c r="E59" s="239">
        <f>E60</f>
        <v>-130500</v>
      </c>
      <c r="F59" s="239">
        <f>F60</f>
        <v>-117450</v>
      </c>
    </row>
    <row r="60" spans="1:6" s="9" customFormat="1" ht="45" customHeight="1" x14ac:dyDescent="0.2">
      <c r="A60" s="197" t="s">
        <v>34</v>
      </c>
      <c r="B60" s="403" t="s">
        <v>662</v>
      </c>
      <c r="C60" s="403"/>
      <c r="D60" s="194" t="s">
        <v>115</v>
      </c>
      <c r="E60" s="239">
        <v>-130500</v>
      </c>
      <c r="F60" s="239">
        <v>-117450</v>
      </c>
    </row>
    <row r="61" spans="1:6" s="9" customFormat="1" ht="45" hidden="1" customHeight="1" x14ac:dyDescent="0.2">
      <c r="A61" s="197" t="s">
        <v>35</v>
      </c>
      <c r="B61" s="403" t="s">
        <v>784</v>
      </c>
      <c r="C61" s="403"/>
      <c r="D61" s="194"/>
      <c r="E61" s="239">
        <v>0</v>
      </c>
      <c r="F61" s="239">
        <v>0</v>
      </c>
    </row>
    <row r="62" spans="1:6" s="9" customFormat="1" ht="30" hidden="1" customHeight="1" x14ac:dyDescent="0.2">
      <c r="A62" s="197" t="s">
        <v>36</v>
      </c>
      <c r="B62" s="403" t="s">
        <v>785</v>
      </c>
      <c r="C62" s="403"/>
      <c r="D62" s="194"/>
      <c r="E62" s="239">
        <v>0</v>
      </c>
      <c r="F62" s="239">
        <v>0</v>
      </c>
    </row>
    <row r="63" spans="1:6" s="9" customFormat="1" ht="60" hidden="1" customHeight="1" x14ac:dyDescent="0.2">
      <c r="A63" s="197" t="s">
        <v>37</v>
      </c>
      <c r="B63" s="403" t="s">
        <v>786</v>
      </c>
      <c r="C63" s="403"/>
      <c r="D63" s="194"/>
      <c r="E63" s="239">
        <v>0</v>
      </c>
      <c r="F63" s="239">
        <v>0</v>
      </c>
    </row>
    <row r="64" spans="1:6" s="9" customFormat="1" ht="35.25" hidden="1" customHeight="1" x14ac:dyDescent="0.2">
      <c r="A64" s="197" t="s">
        <v>38</v>
      </c>
      <c r="B64" s="403" t="s">
        <v>787</v>
      </c>
      <c r="C64" s="403"/>
      <c r="D64" s="194"/>
      <c r="E64" s="239">
        <v>0</v>
      </c>
      <c r="F64" s="239">
        <v>0</v>
      </c>
    </row>
    <row r="65" spans="1:6" s="9" customFormat="1" ht="60" hidden="1" customHeight="1" x14ac:dyDescent="0.2">
      <c r="A65" s="197" t="s">
        <v>39</v>
      </c>
      <c r="B65" s="403" t="s">
        <v>616</v>
      </c>
      <c r="C65" s="403"/>
      <c r="D65" s="194"/>
      <c r="E65" s="239">
        <v>0</v>
      </c>
      <c r="F65" s="239">
        <v>0</v>
      </c>
    </row>
    <row r="66" spans="1:6" s="9" customFormat="1" ht="60" hidden="1" customHeight="1" x14ac:dyDescent="0.2">
      <c r="A66" s="197" t="s">
        <v>93</v>
      </c>
      <c r="B66" s="403" t="s">
        <v>617</v>
      </c>
      <c r="C66" s="403"/>
      <c r="D66" s="194"/>
      <c r="E66" s="239">
        <v>0</v>
      </c>
      <c r="F66" s="239">
        <v>0</v>
      </c>
    </row>
    <row r="67" spans="1:6" s="9" customFormat="1" ht="30.75" hidden="1" customHeight="1" x14ac:dyDescent="0.2">
      <c r="A67" s="197" t="s">
        <v>95</v>
      </c>
      <c r="B67" s="403" t="s">
        <v>618</v>
      </c>
      <c r="C67" s="403"/>
      <c r="D67" s="194"/>
      <c r="E67" s="239">
        <v>0</v>
      </c>
      <c r="F67" s="239">
        <v>0</v>
      </c>
    </row>
    <row r="68" spans="1:6" s="9" customFormat="1" ht="30" hidden="1" customHeight="1" x14ac:dyDescent="0.2">
      <c r="A68" s="197" t="s">
        <v>96</v>
      </c>
      <c r="B68" s="403" t="s">
        <v>619</v>
      </c>
      <c r="C68" s="403"/>
      <c r="D68" s="194"/>
      <c r="E68" s="239">
        <v>0</v>
      </c>
      <c r="F68" s="239">
        <v>0</v>
      </c>
    </row>
    <row r="69" spans="1:6" s="9" customFormat="1" ht="30" customHeight="1" x14ac:dyDescent="0.2">
      <c r="A69" s="205" t="s">
        <v>98</v>
      </c>
      <c r="B69" s="404" t="s">
        <v>620</v>
      </c>
      <c r="C69" s="404"/>
      <c r="D69" s="202" t="s">
        <v>115</v>
      </c>
      <c r="E69" s="248">
        <f>SUM(E56:E68)-E60</f>
        <v>-130500</v>
      </c>
      <c r="F69" s="248">
        <f>SUM(F56:F68)-F60</f>
        <v>-117450</v>
      </c>
    </row>
    <row r="70" spans="1:6" s="9" customFormat="1" ht="30" customHeight="1" x14ac:dyDescent="0.2">
      <c r="A70" s="205" t="s">
        <v>99</v>
      </c>
      <c r="B70" s="404" t="s">
        <v>621</v>
      </c>
      <c r="C70" s="404"/>
      <c r="D70" s="202" t="s">
        <v>115</v>
      </c>
      <c r="E70" s="248">
        <f>E69+E54+E35</f>
        <v>996723.77</v>
      </c>
      <c r="F70" s="248">
        <f>F69+F54+F35</f>
        <v>516734.1799999997</v>
      </c>
    </row>
    <row r="71" spans="1:6" s="9" customFormat="1" ht="45" hidden="1" customHeight="1" x14ac:dyDescent="0.2">
      <c r="A71" s="197" t="s">
        <v>100</v>
      </c>
      <c r="B71" s="434" t="s">
        <v>622</v>
      </c>
      <c r="C71" s="435"/>
      <c r="D71" s="194"/>
      <c r="E71" s="239">
        <v>0</v>
      </c>
      <c r="F71" s="239">
        <v>0</v>
      </c>
    </row>
    <row r="72" spans="1:6" s="9" customFormat="1" ht="30" customHeight="1" x14ac:dyDescent="0.2">
      <c r="A72" s="205" t="s">
        <v>101</v>
      </c>
      <c r="B72" s="404" t="s">
        <v>623</v>
      </c>
      <c r="C72" s="404"/>
      <c r="D72" s="202">
        <v>5</v>
      </c>
      <c r="E72" s="248">
        <f>'5.1'!H13</f>
        <v>704300.08</v>
      </c>
      <c r="F72" s="248">
        <f>70138.81-702</f>
        <v>69436.81</v>
      </c>
    </row>
    <row r="73" spans="1:6" s="9" customFormat="1" ht="30" customHeight="1" x14ac:dyDescent="0.2">
      <c r="A73" s="195" t="s">
        <v>103</v>
      </c>
      <c r="B73" s="405" t="s">
        <v>624</v>
      </c>
      <c r="C73" s="405"/>
      <c r="D73" s="190">
        <v>5</v>
      </c>
      <c r="E73" s="233">
        <f>SUM(E70:E72)</f>
        <v>1701023.85</v>
      </c>
      <c r="F73" s="233">
        <f>SUM(F70:F72)</f>
        <v>586170.98999999976</v>
      </c>
    </row>
    <row r="74" spans="1:6" s="9" customFormat="1" ht="15" hidden="1" customHeight="1" x14ac:dyDescent="0.2">
      <c r="A74" s="26"/>
      <c r="B74" s="26"/>
      <c r="C74" s="232" t="s">
        <v>153</v>
      </c>
      <c r="D74" s="27"/>
      <c r="E74" s="273">
        <f>202641168.7-201634377.93-E70-10067</f>
        <v>-1.909211277961731E-8</v>
      </c>
      <c r="F74" s="274">
        <f>284579528.72-284057541.54-F70-5253</f>
        <v>7.4505805969238281E-9</v>
      </c>
    </row>
    <row r="75" spans="1:6" s="9" customFormat="1" ht="15" hidden="1" customHeight="1" x14ac:dyDescent="0.2">
      <c r="A75" s="26"/>
      <c r="B75" s="26"/>
      <c r="C75" s="232" t="s">
        <v>153</v>
      </c>
      <c r="D75" s="27"/>
      <c r="E75" s="233">
        <f>E73-'5.1'!E16</f>
        <v>0</v>
      </c>
      <c r="F75" s="226">
        <f>592125.99-5955-F73</f>
        <v>0</v>
      </c>
    </row>
    <row r="76" spans="1:6" s="12" customFormat="1" ht="15.75" customHeight="1" x14ac:dyDescent="0.2">
      <c r="A76" s="92"/>
      <c r="B76" s="106"/>
      <c r="C76" s="107"/>
      <c r="D76" s="108"/>
      <c r="E76" s="108"/>
      <c r="F76" s="108"/>
    </row>
    <row r="77" spans="1:6" s="189" customFormat="1" x14ac:dyDescent="0.25">
      <c r="A77" s="397" t="s">
        <v>114</v>
      </c>
      <c r="B77" s="397"/>
      <c r="C77" s="394"/>
      <c r="D77" s="394"/>
      <c r="E77" s="397" t="s">
        <v>867</v>
      </c>
      <c r="F77" s="397"/>
    </row>
    <row r="78" spans="1:6" s="16" customFormat="1" ht="13.5" customHeight="1" x14ac:dyDescent="0.2">
      <c r="A78" s="398" t="s">
        <v>45</v>
      </c>
      <c r="B78" s="398"/>
      <c r="C78" s="399" t="s">
        <v>46</v>
      </c>
      <c r="D78" s="399"/>
      <c r="E78" s="398" t="s">
        <v>1</v>
      </c>
      <c r="F78" s="398"/>
    </row>
    <row r="79" spans="1:6" s="17" customFormat="1" ht="16.5" customHeight="1" x14ac:dyDescent="0.2">
      <c r="A79" s="15"/>
      <c r="B79" s="15"/>
      <c r="C79" s="2"/>
      <c r="D79" s="15"/>
      <c r="E79" s="15"/>
      <c r="F79" s="15"/>
    </row>
    <row r="80" spans="1:6" s="4" customFormat="1" x14ac:dyDescent="0.25">
      <c r="A80" s="198">
        <v>30</v>
      </c>
      <c r="B80" s="196" t="s">
        <v>1112</v>
      </c>
      <c r="C80" s="198">
        <v>2026</v>
      </c>
      <c r="D80" s="4" t="s">
        <v>1141</v>
      </c>
    </row>
  </sheetData>
  <mergeCells count="74">
    <mergeCell ref="C78:D78"/>
    <mergeCell ref="B73:C73"/>
    <mergeCell ref="D1:F1"/>
    <mergeCell ref="D2:F2"/>
    <mergeCell ref="B3:C4"/>
    <mergeCell ref="B5:C5"/>
    <mergeCell ref="A9:F9"/>
    <mergeCell ref="E17:F17"/>
    <mergeCell ref="B63:C63"/>
    <mergeCell ref="B22:C22"/>
    <mergeCell ref="B23:C23"/>
    <mergeCell ref="B28:C28"/>
    <mergeCell ref="B29:C29"/>
    <mergeCell ref="B30:C30"/>
    <mergeCell ref="B44:C44"/>
    <mergeCell ref="B45:C45"/>
    <mergeCell ref="B47:C47"/>
    <mergeCell ref="B48:C48"/>
    <mergeCell ref="A21:F21"/>
    <mergeCell ref="B24:C24"/>
    <mergeCell ref="B53:C53"/>
    <mergeCell ref="B54:C54"/>
    <mergeCell ref="B51:C51"/>
    <mergeCell ref="B19:C19"/>
    <mergeCell ref="B20:C20"/>
    <mergeCell ref="B25:C25"/>
    <mergeCell ref="B26:C26"/>
    <mergeCell ref="B27:C27"/>
    <mergeCell ref="B33:C33"/>
    <mergeCell ref="B34:C34"/>
    <mergeCell ref="B35:C35"/>
    <mergeCell ref="A36:F36"/>
    <mergeCell ref="B46:C46"/>
    <mergeCell ref="B49:C49"/>
    <mergeCell ref="B37:C37"/>
    <mergeCell ref="B38:C38"/>
    <mergeCell ref="B59:C59"/>
    <mergeCell ref="B60:C60"/>
    <mergeCell ref="A55:F55"/>
    <mergeCell ref="B56:C56"/>
    <mergeCell ref="B57:C57"/>
    <mergeCell ref="B58:C58"/>
    <mergeCell ref="E77:F77"/>
    <mergeCell ref="E78:F78"/>
    <mergeCell ref="B72:C72"/>
    <mergeCell ref="B61:C61"/>
    <mergeCell ref="B62:C62"/>
    <mergeCell ref="B69:C69"/>
    <mergeCell ref="B70:C70"/>
    <mergeCell ref="B71:C71"/>
    <mergeCell ref="B64:C64"/>
    <mergeCell ref="B65:C65"/>
    <mergeCell ref="B66:C66"/>
    <mergeCell ref="B67:C67"/>
    <mergeCell ref="B68:C68"/>
    <mergeCell ref="A77:B77"/>
    <mergeCell ref="C77:D77"/>
    <mergeCell ref="A78:B78"/>
    <mergeCell ref="B52:C52"/>
    <mergeCell ref="B50:C50"/>
    <mergeCell ref="D3:F3"/>
    <mergeCell ref="A7:F7"/>
    <mergeCell ref="A11:F11"/>
    <mergeCell ref="A12:F12"/>
    <mergeCell ref="B31:C31"/>
    <mergeCell ref="B32:C32"/>
    <mergeCell ref="B39:C39"/>
    <mergeCell ref="B40:C40"/>
    <mergeCell ref="B41:C41"/>
    <mergeCell ref="B42:C42"/>
    <mergeCell ref="B43:C43"/>
    <mergeCell ref="A14:F14"/>
    <mergeCell ref="A15:F15"/>
    <mergeCell ref="E16:F16"/>
  </mergeCells>
  <printOptions horizontalCentered="1"/>
  <pageMargins left="0.39370078740157483" right="0.39370078740157483" top="0.39370078740157483" bottom="0.39370078740157483" header="0.19685039370078741" footer="0.19685039370078741"/>
  <pageSetup paperSize="9" fitToHeight="4" orientation="portrait" r:id="rId1"/>
  <headerFooter alignWithMargins="0"/>
  <rowBreaks count="1" manualBreakCount="1">
    <brk id="35" max="5"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0"/>
  <sheetViews>
    <sheetView view="pageBreakPreview" zoomScaleNormal="100" zoomScaleSheetLayoutView="100" workbookViewId="0">
      <selection activeCell="A7" sqref="A7:D15"/>
    </sheetView>
  </sheetViews>
  <sheetFormatPr defaultRowHeight="12.75" x14ac:dyDescent="0.2"/>
  <cols>
    <col min="1" max="1" width="9.140625" style="31"/>
    <col min="2" max="2" width="44.5703125" style="31" customWidth="1"/>
    <col min="3" max="4" width="20" style="31" customWidth="1"/>
    <col min="5" max="16384" width="9.140625" style="31"/>
  </cols>
  <sheetData>
    <row r="1" spans="1:4" ht="15.75" x14ac:dyDescent="0.2">
      <c r="A1" s="436" t="s">
        <v>116</v>
      </c>
      <c r="B1" s="436"/>
      <c r="C1" s="436"/>
      <c r="D1" s="436"/>
    </row>
    <row r="2" spans="1:4" ht="15.75" x14ac:dyDescent="0.2">
      <c r="A2" s="437" t="s">
        <v>117</v>
      </c>
      <c r="B2" s="437"/>
      <c r="C2" s="437"/>
      <c r="D2" s="437"/>
    </row>
    <row r="3" spans="1:4" ht="15.75" x14ac:dyDescent="0.2">
      <c r="A3" s="437" t="str">
        <f>'34.1'!A3:D3</f>
        <v>по состоянию на 31.03.2026</v>
      </c>
      <c r="B3" s="437"/>
      <c r="C3" s="437"/>
      <c r="D3" s="437"/>
    </row>
    <row r="4" spans="1:4" ht="14.25" x14ac:dyDescent="0.2">
      <c r="A4" s="442" t="s">
        <v>723</v>
      </c>
      <c r="B4" s="442"/>
      <c r="C4" s="442"/>
      <c r="D4" s="442"/>
    </row>
    <row r="5" spans="1:4" ht="30" customHeight="1" x14ac:dyDescent="0.2">
      <c r="A5" s="438" t="s">
        <v>978</v>
      </c>
      <c r="B5" s="438"/>
      <c r="C5" s="438"/>
      <c r="D5" s="438"/>
    </row>
    <row r="6" spans="1:4" x14ac:dyDescent="0.2">
      <c r="D6" s="34" t="s">
        <v>977</v>
      </c>
    </row>
    <row r="7" spans="1:4" ht="30.75" customHeight="1" x14ac:dyDescent="0.2">
      <c r="A7" s="220" t="s">
        <v>0</v>
      </c>
      <c r="B7" s="220" t="s">
        <v>2</v>
      </c>
      <c r="C7" s="349">
        <f>'47.2'!D8</f>
        <v>46112</v>
      </c>
      <c r="D7" s="349">
        <f>'47.2'!E8</f>
        <v>45657</v>
      </c>
    </row>
    <row r="8" spans="1:4" x14ac:dyDescent="0.2">
      <c r="A8" s="280">
        <v>1</v>
      </c>
      <c r="B8" s="280">
        <v>2</v>
      </c>
      <c r="C8" s="280">
        <v>3</v>
      </c>
      <c r="D8" s="103">
        <v>4</v>
      </c>
    </row>
    <row r="9" spans="1:4" ht="30.75" customHeight="1" x14ac:dyDescent="0.2">
      <c r="A9" s="328">
        <v>1</v>
      </c>
      <c r="B9" s="329" t="s">
        <v>657</v>
      </c>
      <c r="C9" s="339">
        <f>SUM(C10:C12)</f>
        <v>18853.7</v>
      </c>
      <c r="D9" s="339">
        <f>SUM(D10:D12)</f>
        <v>19500.73</v>
      </c>
    </row>
    <row r="10" spans="1:4" x14ac:dyDescent="0.2">
      <c r="A10" s="217">
        <f t="shared" ref="A10:A15" si="0">A9+1</f>
        <v>2</v>
      </c>
      <c r="B10" s="281" t="s">
        <v>658</v>
      </c>
      <c r="C10" s="299">
        <f>'43.1'!C13</f>
        <v>18853.7</v>
      </c>
      <c r="D10" s="300">
        <f>'43.1'!D13</f>
        <v>19500.73</v>
      </c>
    </row>
    <row r="11" spans="1:4" ht="67.5" hidden="1" customHeight="1" thickBot="1" x14ac:dyDescent="0.25">
      <c r="A11" s="217">
        <f t="shared" si="0"/>
        <v>3</v>
      </c>
      <c r="B11" s="281" t="s">
        <v>660</v>
      </c>
      <c r="C11" s="300">
        <v>0</v>
      </c>
      <c r="D11" s="300">
        <v>0</v>
      </c>
    </row>
    <row r="12" spans="1:4" ht="50.25" hidden="1" customHeight="1" thickBot="1" x14ac:dyDescent="0.25">
      <c r="A12" s="217">
        <f t="shared" si="0"/>
        <v>4</v>
      </c>
      <c r="B12" s="281" t="s">
        <v>661</v>
      </c>
      <c r="C12" s="300">
        <v>0</v>
      </c>
      <c r="D12" s="300">
        <v>0</v>
      </c>
    </row>
    <row r="13" spans="1:4" ht="47.25" customHeight="1" x14ac:dyDescent="0.2">
      <c r="A13" s="328">
        <f t="shared" si="0"/>
        <v>5</v>
      </c>
      <c r="B13" s="329" t="s">
        <v>659</v>
      </c>
      <c r="C13" s="339">
        <f>C14</f>
        <v>130500</v>
      </c>
      <c r="D13" s="339">
        <f>D14</f>
        <v>117450</v>
      </c>
    </row>
    <row r="14" spans="1:4" ht="47.25" customHeight="1" x14ac:dyDescent="0.2">
      <c r="A14" s="217">
        <f t="shared" si="0"/>
        <v>6</v>
      </c>
      <c r="B14" s="281" t="s">
        <v>662</v>
      </c>
      <c r="C14" s="299">
        <f>-ОДДС!E60</f>
        <v>130500</v>
      </c>
      <c r="D14" s="299">
        <f>-ОДДС!F60</f>
        <v>117450</v>
      </c>
    </row>
    <row r="15" spans="1:4" ht="24.75" customHeight="1" x14ac:dyDescent="0.2">
      <c r="A15" s="220">
        <f t="shared" si="0"/>
        <v>7</v>
      </c>
      <c r="B15" s="320" t="s">
        <v>663</v>
      </c>
      <c r="C15" s="321">
        <f>C13+C9</f>
        <v>149353.70000000001</v>
      </c>
      <c r="D15" s="321">
        <f>D13+D9</f>
        <v>136950.73000000001</v>
      </c>
    </row>
    <row r="16" spans="1:4" ht="13.5" hidden="1" thickBot="1" x14ac:dyDescent="0.25">
      <c r="A16" s="121">
        <v>8</v>
      </c>
      <c r="B16" s="122" t="s">
        <v>700</v>
      </c>
      <c r="C16" s="484"/>
      <c r="D16" s="485"/>
    </row>
    <row r="17" spans="2:4" ht="15" x14ac:dyDescent="0.2">
      <c r="B17" s="74"/>
    </row>
    <row r="18" spans="2:4" ht="15" x14ac:dyDescent="0.2">
      <c r="B18" s="74"/>
      <c r="D18" s="69"/>
    </row>
    <row r="19" spans="2:4" ht="15" x14ac:dyDescent="0.2">
      <c r="B19" s="74"/>
    </row>
    <row r="20" spans="2:4" ht="15" x14ac:dyDescent="0.2">
      <c r="B20" s="74"/>
    </row>
  </sheetData>
  <mergeCells count="6">
    <mergeCell ref="A5:D5"/>
    <mergeCell ref="C16:D16"/>
    <mergeCell ref="A1:D1"/>
    <mergeCell ref="A2:D2"/>
    <mergeCell ref="A3:D3"/>
    <mergeCell ref="A4:D4"/>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16"/>
  <sheetViews>
    <sheetView view="pageBreakPreview" zoomScaleNormal="100" zoomScaleSheetLayoutView="100" workbookViewId="0">
      <selection activeCell="A7" sqref="A7:D15"/>
    </sheetView>
  </sheetViews>
  <sheetFormatPr defaultRowHeight="12.75" x14ac:dyDescent="0.2"/>
  <cols>
    <col min="1" max="1" width="9.140625" style="31"/>
    <col min="2" max="2" width="36.5703125" style="31" customWidth="1"/>
    <col min="3" max="3" width="21.28515625" style="31" customWidth="1"/>
    <col min="4" max="4" width="19.28515625" style="31" customWidth="1"/>
    <col min="5" max="5" width="17.28515625" style="31" customWidth="1"/>
    <col min="6" max="6" width="16.7109375" style="31" customWidth="1"/>
    <col min="7" max="7" width="16.28515625" style="31" customWidth="1"/>
    <col min="8" max="8" width="15.42578125" style="31" customWidth="1"/>
    <col min="9" max="16384" width="9.140625" style="31"/>
  </cols>
  <sheetData>
    <row r="1" spans="1:4" ht="15.75" x14ac:dyDescent="0.2">
      <c r="A1" s="436" t="s">
        <v>116</v>
      </c>
      <c r="B1" s="436"/>
      <c r="C1" s="436"/>
      <c r="D1" s="436"/>
    </row>
    <row r="2" spans="1:4" ht="15.75" x14ac:dyDescent="0.2">
      <c r="A2" s="437" t="s">
        <v>117</v>
      </c>
      <c r="B2" s="437"/>
      <c r="C2" s="437"/>
      <c r="D2" s="437"/>
    </row>
    <row r="3" spans="1:4" ht="15.75" x14ac:dyDescent="0.2">
      <c r="A3" s="437" t="str">
        <f>'34.1'!A3:D3</f>
        <v>по состоянию на 31.03.2026</v>
      </c>
      <c r="B3" s="437"/>
      <c r="C3" s="437"/>
      <c r="D3" s="437"/>
    </row>
    <row r="4" spans="1:4" ht="14.25" x14ac:dyDescent="0.2">
      <c r="A4" s="442" t="s">
        <v>725</v>
      </c>
      <c r="B4" s="442"/>
      <c r="C4" s="442"/>
      <c r="D4" s="442"/>
    </row>
    <row r="5" spans="1:4" ht="14.25" x14ac:dyDescent="0.2">
      <c r="A5" s="438" t="s">
        <v>979</v>
      </c>
      <c r="B5" s="438"/>
      <c r="C5" s="438"/>
      <c r="D5" s="438"/>
    </row>
    <row r="6" spans="1:4" x14ac:dyDescent="0.2">
      <c r="D6" s="34" t="s">
        <v>571</v>
      </c>
    </row>
    <row r="7" spans="1:4" ht="25.5" x14ac:dyDescent="0.2">
      <c r="A7" s="220" t="s">
        <v>0</v>
      </c>
      <c r="B7" s="220" t="s">
        <v>2</v>
      </c>
      <c r="C7" s="220" t="str">
        <f>'34.1'!C7</f>
        <v>01.01.2026-31.03.2026</v>
      </c>
      <c r="D7" s="220" t="str">
        <f>'34.1'!D7</f>
        <v>01.01.2025-31.03.2025</v>
      </c>
    </row>
    <row r="8" spans="1:4" x14ac:dyDescent="0.2">
      <c r="A8" s="280">
        <v>1</v>
      </c>
      <c r="B8" s="280">
        <v>2</v>
      </c>
      <c r="C8" s="280">
        <v>3</v>
      </c>
      <c r="D8" s="280">
        <v>4</v>
      </c>
    </row>
    <row r="9" spans="1:4" ht="25.5" x14ac:dyDescent="0.2">
      <c r="A9" s="324">
        <v>1</v>
      </c>
      <c r="B9" s="346" t="s">
        <v>572</v>
      </c>
      <c r="C9" s="334">
        <f>-ОФР!E48</f>
        <v>0</v>
      </c>
      <c r="D9" s="334">
        <f>-ОФР!F48</f>
        <v>0</v>
      </c>
    </row>
    <row r="10" spans="1:4" ht="30.75" customHeight="1" x14ac:dyDescent="0.2">
      <c r="A10" s="217">
        <v>2</v>
      </c>
      <c r="B10" s="283" t="s">
        <v>573</v>
      </c>
      <c r="C10" s="299">
        <f>-'48.3'!D26</f>
        <v>-5983.23</v>
      </c>
      <c r="D10" s="299">
        <f>-'48.3'!D50</f>
        <v>-160579.25</v>
      </c>
    </row>
    <row r="11" spans="1:4" hidden="1" x14ac:dyDescent="0.2">
      <c r="A11" s="217">
        <v>3</v>
      </c>
      <c r="B11" s="283" t="s">
        <v>135</v>
      </c>
      <c r="C11" s="300">
        <v>0</v>
      </c>
      <c r="D11" s="300">
        <v>0</v>
      </c>
    </row>
    <row r="12" spans="1:4" ht="17.25" customHeight="1" x14ac:dyDescent="0.2">
      <c r="A12" s="324">
        <v>4</v>
      </c>
      <c r="B12" s="346" t="s">
        <v>980</v>
      </c>
      <c r="C12" s="334">
        <f>SUM(C9:C10)</f>
        <v>-5983.23</v>
      </c>
      <c r="D12" s="334">
        <f>SUM(D9:D10)</f>
        <v>-160579.25</v>
      </c>
    </row>
    <row r="13" spans="1:4" ht="25.5" hidden="1" x14ac:dyDescent="0.2">
      <c r="A13" s="217">
        <v>5</v>
      </c>
      <c r="B13" s="283" t="s">
        <v>981</v>
      </c>
      <c r="C13" s="300">
        <v>0</v>
      </c>
      <c r="D13" s="300">
        <v>0</v>
      </c>
    </row>
    <row r="14" spans="1:4" ht="33.75" customHeight="1" x14ac:dyDescent="0.2">
      <c r="A14" s="217">
        <v>6</v>
      </c>
      <c r="B14" s="283" t="s">
        <v>982</v>
      </c>
      <c r="C14" s="299">
        <f>C12</f>
        <v>-5983.23</v>
      </c>
      <c r="D14" s="299">
        <f>D12</f>
        <v>-160579.25</v>
      </c>
    </row>
    <row r="15" spans="1:4" ht="45" customHeight="1" x14ac:dyDescent="0.2">
      <c r="A15" s="217">
        <v>7</v>
      </c>
      <c r="B15" s="63" t="s">
        <v>700</v>
      </c>
      <c r="C15" s="501" t="s">
        <v>1116</v>
      </c>
      <c r="D15" s="501"/>
    </row>
    <row r="16" spans="1:4" ht="15" x14ac:dyDescent="0.2">
      <c r="A16" s="33"/>
    </row>
  </sheetData>
  <mergeCells count="6">
    <mergeCell ref="C15:D15"/>
    <mergeCell ref="A1:D1"/>
    <mergeCell ref="A2:D2"/>
    <mergeCell ref="A3:D3"/>
    <mergeCell ref="A4:D4"/>
    <mergeCell ref="A5:D5"/>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1"/>
  <sheetViews>
    <sheetView view="pageBreakPreview" zoomScaleNormal="100" zoomScaleSheetLayoutView="100" workbookViewId="0">
      <selection activeCell="C11" sqref="C11"/>
    </sheetView>
  </sheetViews>
  <sheetFormatPr defaultRowHeight="12.75" x14ac:dyDescent="0.2"/>
  <cols>
    <col min="1" max="1" width="9.140625" style="31"/>
    <col min="2" max="2" width="36.5703125" style="31" customWidth="1"/>
    <col min="3" max="4" width="19.42578125" style="31" customWidth="1"/>
    <col min="5" max="5" width="17.28515625" style="31" customWidth="1"/>
    <col min="6" max="6" width="16.7109375" style="31" customWidth="1"/>
    <col min="7" max="7" width="16.28515625" style="31" customWidth="1"/>
    <col min="8" max="8" width="15.42578125" style="31" customWidth="1"/>
    <col min="9" max="16384" width="9.140625" style="31"/>
  </cols>
  <sheetData>
    <row r="1" spans="1:6" ht="15.75" x14ac:dyDescent="0.2">
      <c r="A1" s="436" t="s">
        <v>116</v>
      </c>
      <c r="B1" s="436"/>
      <c r="C1" s="436"/>
      <c r="D1" s="436"/>
    </row>
    <row r="2" spans="1:6" ht="15.75" x14ac:dyDescent="0.2">
      <c r="A2" s="437" t="s">
        <v>117</v>
      </c>
      <c r="B2" s="437"/>
      <c r="C2" s="437"/>
      <c r="D2" s="437"/>
    </row>
    <row r="3" spans="1:6" ht="15.75" x14ac:dyDescent="0.2">
      <c r="A3" s="437" t="str">
        <f>'34.1'!A3:D3</f>
        <v>по состоянию на 31.03.2026</v>
      </c>
      <c r="B3" s="437"/>
      <c r="C3" s="437"/>
      <c r="D3" s="437"/>
    </row>
    <row r="4" spans="1:6" ht="14.25" x14ac:dyDescent="0.2">
      <c r="A4" s="442" t="s">
        <v>725</v>
      </c>
      <c r="B4" s="442"/>
      <c r="C4" s="442"/>
      <c r="D4" s="442"/>
    </row>
    <row r="5" spans="1:6" ht="31.5" customHeight="1" x14ac:dyDescent="0.2">
      <c r="A5" s="438" t="s">
        <v>983</v>
      </c>
      <c r="B5" s="438"/>
      <c r="C5" s="438"/>
      <c r="D5" s="438"/>
    </row>
    <row r="6" spans="1:6" x14ac:dyDescent="0.2">
      <c r="A6" s="50"/>
      <c r="D6" s="34" t="s">
        <v>574</v>
      </c>
    </row>
    <row r="7" spans="1:6" ht="25.5" x14ac:dyDescent="0.2">
      <c r="A7" s="220" t="s">
        <v>0</v>
      </c>
      <c r="B7" s="220" t="s">
        <v>2</v>
      </c>
      <c r="C7" s="220" t="str">
        <f>'48.1'!C7</f>
        <v>01.01.2026-31.03.2026</v>
      </c>
      <c r="D7" s="220" t="str">
        <f>'48.1'!D7</f>
        <v>01.01.2025-31.03.2025</v>
      </c>
    </row>
    <row r="8" spans="1:6" x14ac:dyDescent="0.2">
      <c r="A8" s="280">
        <v>1</v>
      </c>
      <c r="B8" s="280">
        <v>2</v>
      </c>
      <c r="C8" s="280">
        <v>3</v>
      </c>
      <c r="D8" s="280">
        <v>4</v>
      </c>
    </row>
    <row r="9" spans="1:6" ht="21" customHeight="1" x14ac:dyDescent="0.2">
      <c r="A9" s="324">
        <v>1</v>
      </c>
      <c r="B9" s="298" t="s">
        <v>428</v>
      </c>
      <c r="C9" s="334">
        <f>ROUND(ОФР!E46,2)</f>
        <v>-1480316.01</v>
      </c>
      <c r="D9" s="334">
        <f>ОФР!F46</f>
        <v>-931951.05999999959</v>
      </c>
    </row>
    <row r="10" spans="1:6" ht="47.25" customHeight="1" x14ac:dyDescent="0.2">
      <c r="A10" s="217">
        <v>2</v>
      </c>
      <c r="B10" s="281" t="s">
        <v>1117</v>
      </c>
      <c r="C10" s="299">
        <f>ROUND(C9*25%,2)</f>
        <v>-370079</v>
      </c>
      <c r="D10" s="299">
        <f>ROUND(D9*25%,2)</f>
        <v>-232987.77</v>
      </c>
    </row>
    <row r="11" spans="1:6" ht="89.25" x14ac:dyDescent="0.2">
      <c r="A11" s="324">
        <v>3</v>
      </c>
      <c r="B11" s="298" t="s">
        <v>705</v>
      </c>
      <c r="C11" s="334">
        <f>C12+C13</f>
        <v>38147</v>
      </c>
      <c r="D11" s="334">
        <f>D12+D13</f>
        <v>605138.05000000005</v>
      </c>
    </row>
    <row r="12" spans="1:6" ht="25.5" x14ac:dyDescent="0.2">
      <c r="A12" s="217">
        <v>4</v>
      </c>
      <c r="B12" s="352" t="s">
        <v>575</v>
      </c>
      <c r="C12" s="299">
        <v>-62712.25</v>
      </c>
      <c r="D12" s="299">
        <v>-55811.49</v>
      </c>
      <c r="E12" s="75"/>
    </row>
    <row r="13" spans="1:6" ht="32.25" customHeight="1" x14ac:dyDescent="0.2">
      <c r="A13" s="217">
        <v>5</v>
      </c>
      <c r="B13" s="352" t="s">
        <v>576</v>
      </c>
      <c r="C13" s="299">
        <v>100859.25</v>
      </c>
      <c r="D13" s="299">
        <v>660949.54</v>
      </c>
      <c r="E13" s="75"/>
    </row>
    <row r="14" spans="1:6" ht="63.75" x14ac:dyDescent="0.2">
      <c r="A14" s="217">
        <v>6</v>
      </c>
      <c r="B14" s="352" t="s">
        <v>984</v>
      </c>
      <c r="C14" s="300">
        <v>0</v>
      </c>
      <c r="D14" s="300">
        <v>0</v>
      </c>
    </row>
    <row r="15" spans="1:6" ht="38.25" x14ac:dyDescent="0.2">
      <c r="A15" s="217">
        <v>7</v>
      </c>
      <c r="B15" s="352" t="s">
        <v>985</v>
      </c>
      <c r="C15" s="300">
        <v>0</v>
      </c>
      <c r="D15" s="300">
        <v>-278280</v>
      </c>
    </row>
    <row r="16" spans="1:6" ht="44.25" customHeight="1" x14ac:dyDescent="0.2">
      <c r="A16" s="217">
        <v>8</v>
      </c>
      <c r="B16" s="352" t="s">
        <v>986</v>
      </c>
      <c r="C16" s="299">
        <f>-'48.3'!D26</f>
        <v>-5983.23</v>
      </c>
      <c r="D16" s="299">
        <v>-254449.53000000006</v>
      </c>
      <c r="E16" s="69"/>
      <c r="F16" s="69"/>
    </row>
    <row r="17" spans="1:6" ht="33.75" customHeight="1" x14ac:dyDescent="0.2">
      <c r="A17" s="217">
        <v>9</v>
      </c>
      <c r="B17" s="352" t="s">
        <v>987</v>
      </c>
      <c r="C17" s="300">
        <v>0</v>
      </c>
      <c r="D17" s="300">
        <v>0</v>
      </c>
      <c r="F17" s="61"/>
    </row>
    <row r="18" spans="1:6" x14ac:dyDescent="0.2">
      <c r="A18" s="217">
        <v>10</v>
      </c>
      <c r="B18" s="352" t="s">
        <v>135</v>
      </c>
      <c r="C18" s="299">
        <v>331932</v>
      </c>
      <c r="D18" s="300">
        <v>0</v>
      </c>
      <c r="F18" s="51"/>
    </row>
    <row r="19" spans="1:6" ht="35.25" customHeight="1" x14ac:dyDescent="0.2">
      <c r="A19" s="220">
        <v>11</v>
      </c>
      <c r="B19" s="320" t="s">
        <v>988</v>
      </c>
      <c r="C19" s="321">
        <f>SUM(C10:C11)+SUM(C14:C18)</f>
        <v>-5983.2299999999814</v>
      </c>
      <c r="D19" s="321">
        <f>SUM(D10:D11)+SUM(D14:D18)</f>
        <v>-160579.25</v>
      </c>
      <c r="E19" s="75"/>
    </row>
    <row r="20" spans="1:6" ht="13.5" hidden="1" thickBot="1" x14ac:dyDescent="0.25">
      <c r="A20" s="164">
        <v>12</v>
      </c>
      <c r="B20" s="153" t="s">
        <v>700</v>
      </c>
      <c r="C20" s="483"/>
      <c r="D20" s="485"/>
      <c r="F20" s="51"/>
    </row>
    <row r="21" spans="1:6" s="44" customFormat="1" ht="14.25" x14ac:dyDescent="0.2">
      <c r="A21" s="98"/>
      <c r="B21" s="99"/>
      <c r="C21" s="105">
        <f>-ОФР!E47</f>
        <v>-5983.23</v>
      </c>
      <c r="D21" s="105">
        <f>-ОФР!F47</f>
        <v>-160579.25</v>
      </c>
      <c r="E21" s="100"/>
    </row>
  </sheetData>
  <mergeCells count="6">
    <mergeCell ref="A5:D5"/>
    <mergeCell ref="C20:D20"/>
    <mergeCell ref="A1:D1"/>
    <mergeCell ref="A2:D2"/>
    <mergeCell ref="A3:D3"/>
    <mergeCell ref="A4:D4"/>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52"/>
  <sheetViews>
    <sheetView view="pageBreakPreview" zoomScaleNormal="100" zoomScaleSheetLayoutView="100" workbookViewId="0">
      <selection activeCell="A9" sqref="A9:F9"/>
    </sheetView>
  </sheetViews>
  <sheetFormatPr defaultRowHeight="12.75" x14ac:dyDescent="0.2"/>
  <cols>
    <col min="1" max="1" width="9.140625" style="31"/>
    <col min="2" max="2" width="30.28515625" style="31" customWidth="1"/>
    <col min="3" max="6" width="13.42578125" style="31" customWidth="1"/>
    <col min="7" max="7" width="16.28515625" style="31" customWidth="1"/>
    <col min="8" max="8" width="15.42578125" style="31" customWidth="1"/>
    <col min="9" max="16384" width="9.140625" style="31"/>
  </cols>
  <sheetData>
    <row r="1" spans="1:8" ht="15.75" x14ac:dyDescent="0.2">
      <c r="A1" s="436" t="s">
        <v>116</v>
      </c>
      <c r="B1" s="436"/>
      <c r="C1" s="436"/>
      <c r="D1" s="436"/>
      <c r="E1" s="436"/>
      <c r="F1" s="436"/>
    </row>
    <row r="2" spans="1:8" ht="15.75" x14ac:dyDescent="0.2">
      <c r="A2" s="437" t="s">
        <v>117</v>
      </c>
      <c r="B2" s="437"/>
      <c r="C2" s="437"/>
      <c r="D2" s="437"/>
      <c r="E2" s="437"/>
      <c r="F2" s="437"/>
    </row>
    <row r="3" spans="1:8" ht="15.75" x14ac:dyDescent="0.2">
      <c r="A3" s="437" t="str">
        <f>'34.1'!A3:D3</f>
        <v>по состоянию на 31.03.2026</v>
      </c>
      <c r="B3" s="437"/>
      <c r="C3" s="437"/>
      <c r="D3" s="437"/>
      <c r="E3" s="437"/>
      <c r="F3" s="437"/>
    </row>
    <row r="4" spans="1:8" ht="14.25" x14ac:dyDescent="0.2">
      <c r="A4" s="442" t="s">
        <v>725</v>
      </c>
      <c r="B4" s="442"/>
      <c r="C4" s="442"/>
      <c r="D4" s="442"/>
      <c r="E4" s="442"/>
      <c r="F4" s="442"/>
    </row>
    <row r="5" spans="1:8" ht="27" customHeight="1" x14ac:dyDescent="0.2">
      <c r="A5" s="442" t="s">
        <v>990</v>
      </c>
      <c r="B5" s="442"/>
      <c r="C5" s="442"/>
      <c r="D5" s="442"/>
      <c r="E5" s="442"/>
      <c r="F5" s="442"/>
    </row>
    <row r="6" spans="1:8" x14ac:dyDescent="0.2">
      <c r="F6" s="34" t="s">
        <v>989</v>
      </c>
    </row>
    <row r="7" spans="1:8" ht="69" customHeight="1" x14ac:dyDescent="0.2">
      <c r="A7" s="220" t="s">
        <v>0</v>
      </c>
      <c r="B7" s="220" t="s">
        <v>2</v>
      </c>
      <c r="C7" s="349">
        <v>46023</v>
      </c>
      <c r="D7" s="220" t="s">
        <v>577</v>
      </c>
      <c r="E7" s="220" t="s">
        <v>578</v>
      </c>
      <c r="F7" s="349">
        <v>46112</v>
      </c>
    </row>
    <row r="8" spans="1:8" x14ac:dyDescent="0.2">
      <c r="A8" s="280">
        <v>1</v>
      </c>
      <c r="B8" s="280">
        <v>2</v>
      </c>
      <c r="C8" s="280">
        <v>3</v>
      </c>
      <c r="D8" s="280">
        <v>4</v>
      </c>
      <c r="E8" s="280">
        <v>5</v>
      </c>
      <c r="F8" s="280">
        <v>7</v>
      </c>
    </row>
    <row r="9" spans="1:8" ht="32.25" customHeight="1" x14ac:dyDescent="0.2">
      <c r="A9" s="458" t="s">
        <v>992</v>
      </c>
      <c r="B9" s="458"/>
      <c r="C9" s="458"/>
      <c r="D9" s="458"/>
      <c r="E9" s="458"/>
      <c r="F9" s="458"/>
    </row>
    <row r="10" spans="1:8" x14ac:dyDescent="0.2">
      <c r="A10" s="217">
        <v>1</v>
      </c>
      <c r="B10" s="281" t="s">
        <v>703</v>
      </c>
      <c r="C10" s="299">
        <v>1496480.75</v>
      </c>
      <c r="D10" s="299">
        <v>59352</v>
      </c>
      <c r="E10" s="299">
        <v>0</v>
      </c>
      <c r="F10" s="299">
        <f t="shared" ref="F10:F14" si="0">SUM(C10:E10)</f>
        <v>1555832.75</v>
      </c>
      <c r="H10" s="51"/>
    </row>
    <row r="11" spans="1:8" x14ac:dyDescent="0.2">
      <c r="A11" s="217">
        <f>A10+1</f>
        <v>2</v>
      </c>
      <c r="B11" s="281" t="s">
        <v>685</v>
      </c>
      <c r="C11" s="299">
        <v>84019.5</v>
      </c>
      <c r="D11" s="299">
        <v>-26590.25</v>
      </c>
      <c r="E11" s="299">
        <v>0</v>
      </c>
      <c r="F11" s="299">
        <f t="shared" si="0"/>
        <v>57429.25</v>
      </c>
      <c r="H11" s="51"/>
    </row>
    <row r="12" spans="1:8" x14ac:dyDescent="0.2">
      <c r="A12" s="217">
        <f>A11+1</f>
        <v>3</v>
      </c>
      <c r="B12" s="281" t="s">
        <v>741</v>
      </c>
      <c r="C12" s="299">
        <v>389968.82</v>
      </c>
      <c r="D12" s="299">
        <v>0</v>
      </c>
      <c r="E12" s="299">
        <v>0</v>
      </c>
      <c r="F12" s="299">
        <f t="shared" si="0"/>
        <v>389968.82</v>
      </c>
    </row>
    <row r="13" spans="1:8" ht="25.5" x14ac:dyDescent="0.2">
      <c r="A13" s="217">
        <f t="shared" ref="A13:A17" si="1">A12+1</f>
        <v>4</v>
      </c>
      <c r="B13" s="281" t="s">
        <v>712</v>
      </c>
      <c r="C13" s="299">
        <v>1619110.72</v>
      </c>
      <c r="D13" s="299">
        <v>-23393.47</v>
      </c>
      <c r="E13" s="299">
        <v>0</v>
      </c>
      <c r="F13" s="299">
        <f t="shared" si="0"/>
        <v>1595717.25</v>
      </c>
    </row>
    <row r="14" spans="1:8" x14ac:dyDescent="0.2">
      <c r="A14" s="217">
        <f>A13+1</f>
        <v>5</v>
      </c>
      <c r="B14" s="281" t="s">
        <v>135</v>
      </c>
      <c r="C14" s="299">
        <v>38958.959999999999</v>
      </c>
      <c r="D14" s="299">
        <v>-3385.05</v>
      </c>
      <c r="E14" s="299">
        <v>0</v>
      </c>
      <c r="F14" s="299">
        <f t="shared" si="0"/>
        <v>35573.909999999996</v>
      </c>
    </row>
    <row r="15" spans="1:8" ht="25.5" x14ac:dyDescent="0.2">
      <c r="A15" s="324">
        <f>A14+1</f>
        <v>6</v>
      </c>
      <c r="B15" s="346" t="s">
        <v>579</v>
      </c>
      <c r="C15" s="334">
        <f>SUM(C10:C14)</f>
        <v>3628538.75</v>
      </c>
      <c r="D15" s="334">
        <f>SUM(D10:D14)</f>
        <v>5983.2299999999987</v>
      </c>
      <c r="E15" s="334">
        <f>SUM(E10:E14)</f>
        <v>0</v>
      </c>
      <c r="F15" s="334">
        <f>SUM(F10:F14)</f>
        <v>3634521.9800000004</v>
      </c>
    </row>
    <row r="16" spans="1:8" ht="51" x14ac:dyDescent="0.2">
      <c r="A16" s="324">
        <f>A15+1</f>
        <v>7</v>
      </c>
      <c r="B16" s="346" t="s">
        <v>580</v>
      </c>
      <c r="C16" s="334">
        <v>0</v>
      </c>
      <c r="D16" s="334">
        <v>0</v>
      </c>
      <c r="E16" s="334">
        <v>0</v>
      </c>
      <c r="F16" s="334">
        <f>SUM(C16:E16)</f>
        <v>0</v>
      </c>
    </row>
    <row r="17" spans="1:8" ht="38.25" x14ac:dyDescent="0.2">
      <c r="A17" s="324">
        <f t="shared" si="1"/>
        <v>8</v>
      </c>
      <c r="B17" s="346" t="s">
        <v>581</v>
      </c>
      <c r="C17" s="334">
        <f>SUM(C15:C16)</f>
        <v>3628538.75</v>
      </c>
      <c r="D17" s="334">
        <f>SUM(D15:D16)</f>
        <v>5983.2299999999987</v>
      </c>
      <c r="E17" s="334">
        <f>SUM(E15:E16)</f>
        <v>0</v>
      </c>
      <c r="F17" s="334">
        <f>SUM(C17:E17)</f>
        <v>3634521.98</v>
      </c>
    </row>
    <row r="18" spans="1:8" ht="15.75" customHeight="1" x14ac:dyDescent="0.2">
      <c r="A18" s="458" t="s">
        <v>993</v>
      </c>
      <c r="B18" s="458"/>
      <c r="C18" s="458"/>
      <c r="D18" s="458"/>
      <c r="E18" s="458"/>
      <c r="F18" s="458"/>
    </row>
    <row r="19" spans="1:8" hidden="1" x14ac:dyDescent="0.2">
      <c r="A19" s="217">
        <f>A17+1</f>
        <v>9</v>
      </c>
      <c r="B19" s="281" t="str">
        <f>B10</f>
        <v>Резервы под ОКУ</v>
      </c>
      <c r="C19" s="299">
        <v>0</v>
      </c>
      <c r="D19" s="299">
        <v>0</v>
      </c>
      <c r="E19" s="299">
        <v>0</v>
      </c>
      <c r="F19" s="299">
        <f t="shared" ref="F19:F23" si="2">SUM(C19:E19)</f>
        <v>0</v>
      </c>
      <c r="H19" s="69"/>
    </row>
    <row r="20" spans="1:8" hidden="1" x14ac:dyDescent="0.2">
      <c r="A20" s="217">
        <f t="shared" ref="A20:A27" si="3">A19+1</f>
        <v>10</v>
      </c>
      <c r="B20" s="281" t="str">
        <f>B11</f>
        <v>Обесценение ОС</v>
      </c>
      <c r="C20" s="299">
        <v>0</v>
      </c>
      <c r="D20" s="299">
        <v>0</v>
      </c>
      <c r="E20" s="299">
        <v>0</v>
      </c>
      <c r="F20" s="299">
        <f t="shared" si="2"/>
        <v>0</v>
      </c>
    </row>
    <row r="21" spans="1:8" hidden="1" x14ac:dyDescent="0.2">
      <c r="A21" s="217">
        <f t="shared" si="3"/>
        <v>11</v>
      </c>
      <c r="B21" s="281" t="str">
        <f>B12</f>
        <v>Переоценка акций</v>
      </c>
      <c r="C21" s="299">
        <v>0</v>
      </c>
      <c r="D21" s="299">
        <v>0</v>
      </c>
      <c r="E21" s="299">
        <v>0</v>
      </c>
      <c r="F21" s="299">
        <f t="shared" si="2"/>
        <v>0</v>
      </c>
      <c r="H21" s="51"/>
    </row>
    <row r="22" spans="1:8" ht="25.5" hidden="1" x14ac:dyDescent="0.2">
      <c r="A22" s="217">
        <f t="shared" si="3"/>
        <v>12</v>
      </c>
      <c r="B22" s="281" t="str">
        <f>B13</f>
        <v>Налоговый убыток по реализации основных средств</v>
      </c>
      <c r="C22" s="299">
        <v>0</v>
      </c>
      <c r="D22" s="299">
        <v>0</v>
      </c>
      <c r="E22" s="299">
        <v>0</v>
      </c>
      <c r="F22" s="299">
        <f t="shared" si="2"/>
        <v>0</v>
      </c>
      <c r="G22" s="69"/>
    </row>
    <row r="23" spans="1:8" hidden="1" x14ac:dyDescent="0.2">
      <c r="A23" s="217">
        <f t="shared" si="3"/>
        <v>13</v>
      </c>
      <c r="B23" s="281" t="str">
        <f t="shared" ref="B23" si="4">B14</f>
        <v>Прочее</v>
      </c>
      <c r="C23" s="299">
        <v>0</v>
      </c>
      <c r="D23" s="299">
        <v>0</v>
      </c>
      <c r="E23" s="299">
        <v>0</v>
      </c>
      <c r="F23" s="299">
        <f t="shared" si="2"/>
        <v>0</v>
      </c>
    </row>
    <row r="24" spans="1:8" ht="25.5" x14ac:dyDescent="0.2">
      <c r="A24" s="324">
        <f t="shared" si="3"/>
        <v>14</v>
      </c>
      <c r="B24" s="346" t="s">
        <v>582</v>
      </c>
      <c r="C24" s="334">
        <f>SUM(C19:C23)</f>
        <v>0</v>
      </c>
      <c r="D24" s="334">
        <f>SUM(D19:D23)</f>
        <v>0</v>
      </c>
      <c r="E24" s="334">
        <f>SUM(E19:E23)</f>
        <v>0</v>
      </c>
      <c r="F24" s="334">
        <f>SUM(F19:F23)</f>
        <v>0</v>
      </c>
    </row>
    <row r="25" spans="1:8" ht="25.5" x14ac:dyDescent="0.2">
      <c r="A25" s="324">
        <f t="shared" si="3"/>
        <v>15</v>
      </c>
      <c r="B25" s="346" t="s">
        <v>583</v>
      </c>
      <c r="C25" s="334">
        <f>C17+C24</f>
        <v>3628538.75</v>
      </c>
      <c r="D25" s="334">
        <f>D17+D24</f>
        <v>5983.2299999999987</v>
      </c>
      <c r="E25" s="334">
        <f>E17+E24</f>
        <v>0</v>
      </c>
      <c r="F25" s="334">
        <f>F17+F24</f>
        <v>3634521.98</v>
      </c>
    </row>
    <row r="26" spans="1:8" ht="25.5" x14ac:dyDescent="0.2">
      <c r="A26" s="220">
        <f t="shared" si="3"/>
        <v>16</v>
      </c>
      <c r="B26" s="348" t="s">
        <v>584</v>
      </c>
      <c r="C26" s="321">
        <f>C25</f>
        <v>3628538.75</v>
      </c>
      <c r="D26" s="321">
        <f>ROUND(D25,2)</f>
        <v>5983.23</v>
      </c>
      <c r="E26" s="321">
        <f>E25</f>
        <v>0</v>
      </c>
      <c r="F26" s="321">
        <f>SUM(C26:E26)</f>
        <v>3634521.98</v>
      </c>
      <c r="H26" s="69"/>
    </row>
    <row r="27" spans="1:8" ht="13.5" hidden="1" thickBot="1" x14ac:dyDescent="0.25">
      <c r="A27" s="164">
        <f t="shared" si="3"/>
        <v>17</v>
      </c>
      <c r="B27" s="36" t="s">
        <v>700</v>
      </c>
      <c r="C27" s="483"/>
      <c r="D27" s="484"/>
      <c r="E27" s="484"/>
      <c r="F27" s="485"/>
    </row>
    <row r="28" spans="1:8" x14ac:dyDescent="0.2">
      <c r="C28" s="69"/>
      <c r="D28" s="69"/>
    </row>
    <row r="29" spans="1:8" ht="30" customHeight="1" x14ac:dyDescent="0.2">
      <c r="A29" s="438" t="s">
        <v>991</v>
      </c>
      <c r="B29" s="438"/>
      <c r="C29" s="438"/>
      <c r="D29" s="438"/>
      <c r="E29" s="438"/>
      <c r="F29" s="438"/>
    </row>
    <row r="30" spans="1:8" x14ac:dyDescent="0.2">
      <c r="F30" s="34" t="s">
        <v>989</v>
      </c>
    </row>
    <row r="31" spans="1:8" ht="69" customHeight="1" x14ac:dyDescent="0.2">
      <c r="A31" s="220" t="s">
        <v>0</v>
      </c>
      <c r="B31" s="220" t="s">
        <v>2</v>
      </c>
      <c r="C31" s="349">
        <v>45658</v>
      </c>
      <c r="D31" s="220" t="s">
        <v>577</v>
      </c>
      <c r="E31" s="220" t="s">
        <v>578</v>
      </c>
      <c r="F31" s="349">
        <v>46022</v>
      </c>
    </row>
    <row r="32" spans="1:8" x14ac:dyDescent="0.2">
      <c r="A32" s="280">
        <v>1</v>
      </c>
      <c r="B32" s="280">
        <v>2</v>
      </c>
      <c r="C32" s="280">
        <v>3</v>
      </c>
      <c r="D32" s="280">
        <v>4</v>
      </c>
      <c r="E32" s="280">
        <v>5</v>
      </c>
      <c r="F32" s="280">
        <v>7</v>
      </c>
    </row>
    <row r="33" spans="1:6" ht="32.25" customHeight="1" x14ac:dyDescent="0.2">
      <c r="A33" s="458" t="s">
        <v>992</v>
      </c>
      <c r="B33" s="458"/>
      <c r="C33" s="458"/>
      <c r="D33" s="458"/>
      <c r="E33" s="458"/>
      <c r="F33" s="458"/>
    </row>
    <row r="34" spans="1:6" x14ac:dyDescent="0.2">
      <c r="A34" s="217">
        <v>1</v>
      </c>
      <c r="B34" s="281" t="s">
        <v>703</v>
      </c>
      <c r="C34" s="299">
        <v>881569</v>
      </c>
      <c r="D34" s="299">
        <v>194513.5</v>
      </c>
      <c r="E34" s="299">
        <v>0</v>
      </c>
      <c r="F34" s="299">
        <f t="shared" ref="F34:F38" si="5">SUM(C34:E34)</f>
        <v>1076082.5</v>
      </c>
    </row>
    <row r="35" spans="1:6" x14ac:dyDescent="0.2">
      <c r="A35" s="217">
        <f>A34+1</f>
        <v>2</v>
      </c>
      <c r="B35" s="281" t="s">
        <v>685</v>
      </c>
      <c r="C35" s="299">
        <v>146539.75</v>
      </c>
      <c r="D35" s="299">
        <v>-2543.29</v>
      </c>
      <c r="E35" s="299">
        <v>0</v>
      </c>
      <c r="F35" s="299">
        <f t="shared" si="5"/>
        <v>143996.46</v>
      </c>
    </row>
    <row r="36" spans="1:6" x14ac:dyDescent="0.2">
      <c r="A36" s="217">
        <f>A35+1</f>
        <v>3</v>
      </c>
      <c r="B36" s="281" t="s">
        <v>741</v>
      </c>
      <c r="C36" s="299">
        <v>2338223.73</v>
      </c>
      <c r="D36" s="299">
        <v>0</v>
      </c>
      <c r="E36" s="299">
        <v>0</v>
      </c>
      <c r="F36" s="299">
        <f t="shared" si="5"/>
        <v>2338223.73</v>
      </c>
    </row>
    <row r="37" spans="1:6" ht="25.5" x14ac:dyDescent="0.2">
      <c r="A37" s="217">
        <f t="shared" ref="A37" si="6">A36+1</f>
        <v>4</v>
      </c>
      <c r="B37" s="281" t="s">
        <v>712</v>
      </c>
      <c r="C37" s="299">
        <v>1712684.61</v>
      </c>
      <c r="D37" s="299">
        <v>-23393.47</v>
      </c>
      <c r="E37" s="299">
        <v>0</v>
      </c>
      <c r="F37" s="299">
        <f t="shared" si="5"/>
        <v>1689291.1400000001</v>
      </c>
    </row>
    <row r="38" spans="1:6" x14ac:dyDescent="0.2">
      <c r="A38" s="217">
        <f>A37+1</f>
        <v>5</v>
      </c>
      <c r="B38" s="281" t="s">
        <v>135</v>
      </c>
      <c r="C38" s="299">
        <v>40475.9</v>
      </c>
      <c r="D38" s="299">
        <v>-7997.49</v>
      </c>
      <c r="E38" s="299">
        <v>0</v>
      </c>
      <c r="F38" s="299">
        <f t="shared" si="5"/>
        <v>32478.410000000003</v>
      </c>
    </row>
    <row r="39" spans="1:6" ht="25.5" x14ac:dyDescent="0.2">
      <c r="A39" s="324">
        <f>A38+1</f>
        <v>6</v>
      </c>
      <c r="B39" s="346" t="s">
        <v>579</v>
      </c>
      <c r="C39" s="334">
        <f>SUM(C34:C38)</f>
        <v>5119492.99</v>
      </c>
      <c r="D39" s="334">
        <f>SUM(D34:D38)</f>
        <v>160579.25</v>
      </c>
      <c r="E39" s="334">
        <f>SUM(E34:E38)</f>
        <v>0</v>
      </c>
      <c r="F39" s="334">
        <f>SUM(F34:F38)</f>
        <v>5280072.24</v>
      </c>
    </row>
    <row r="40" spans="1:6" ht="51" x14ac:dyDescent="0.2">
      <c r="A40" s="324">
        <f t="shared" ref="A40:A41" si="7">A39+1</f>
        <v>7</v>
      </c>
      <c r="B40" s="346" t="s">
        <v>580</v>
      </c>
      <c r="C40" s="334">
        <v>0</v>
      </c>
      <c r="D40" s="334">
        <v>0</v>
      </c>
      <c r="E40" s="334">
        <v>0</v>
      </c>
      <c r="F40" s="334">
        <f>SUM(C40:E40)</f>
        <v>0</v>
      </c>
    </row>
    <row r="41" spans="1:6" ht="38.25" x14ac:dyDescent="0.2">
      <c r="A41" s="324">
        <f t="shared" si="7"/>
        <v>8</v>
      </c>
      <c r="B41" s="346" t="s">
        <v>581</v>
      </c>
      <c r="C41" s="334">
        <f>SUM(C39:C40)</f>
        <v>5119492.99</v>
      </c>
      <c r="D41" s="334">
        <f>SUM(D39:D40)</f>
        <v>160579.25</v>
      </c>
      <c r="E41" s="334">
        <f>SUM(E39:E40)</f>
        <v>0</v>
      </c>
      <c r="F41" s="334">
        <f>SUM(C41:E41)</f>
        <v>5280072.24</v>
      </c>
    </row>
    <row r="42" spans="1:6" ht="15.75" customHeight="1" x14ac:dyDescent="0.2">
      <c r="A42" s="458" t="s">
        <v>993</v>
      </c>
      <c r="B42" s="458"/>
      <c r="C42" s="458"/>
      <c r="D42" s="458"/>
      <c r="E42" s="458"/>
      <c r="F42" s="458"/>
    </row>
    <row r="43" spans="1:6" hidden="1" x14ac:dyDescent="0.2">
      <c r="A43" s="217">
        <f>A41+1</f>
        <v>9</v>
      </c>
      <c r="B43" s="281" t="str">
        <f>B34</f>
        <v>Резервы под ОКУ</v>
      </c>
      <c r="C43" s="299">
        <v>0</v>
      </c>
      <c r="D43" s="299">
        <v>0</v>
      </c>
      <c r="E43" s="299">
        <v>0</v>
      </c>
      <c r="F43" s="299">
        <f t="shared" ref="F43:F47" si="8">SUM(C43:E43)</f>
        <v>0</v>
      </c>
    </row>
    <row r="44" spans="1:6" hidden="1" x14ac:dyDescent="0.2">
      <c r="A44" s="217">
        <f t="shared" ref="A44:A47" si="9">A43+1</f>
        <v>10</v>
      </c>
      <c r="B44" s="281" t="str">
        <f>B35</f>
        <v>Обесценение ОС</v>
      </c>
      <c r="C44" s="299">
        <v>0</v>
      </c>
      <c r="D44" s="299">
        <v>0</v>
      </c>
      <c r="E44" s="299">
        <v>0</v>
      </c>
      <c r="F44" s="299">
        <f t="shared" si="8"/>
        <v>0</v>
      </c>
    </row>
    <row r="45" spans="1:6" hidden="1" x14ac:dyDescent="0.2">
      <c r="A45" s="217">
        <f t="shared" si="9"/>
        <v>11</v>
      </c>
      <c r="B45" s="281" t="str">
        <f>B36</f>
        <v>Переоценка акций</v>
      </c>
      <c r="C45" s="299">
        <v>0</v>
      </c>
      <c r="D45" s="299">
        <v>0</v>
      </c>
      <c r="E45" s="299">
        <v>0</v>
      </c>
      <c r="F45" s="299">
        <f t="shared" si="8"/>
        <v>0</v>
      </c>
    </row>
    <row r="46" spans="1:6" ht="30" hidden="1" customHeight="1" x14ac:dyDescent="0.2">
      <c r="A46" s="217">
        <f t="shared" si="9"/>
        <v>12</v>
      </c>
      <c r="B46" s="281" t="str">
        <f>B37</f>
        <v>Налоговый убыток по реализации основных средств</v>
      </c>
      <c r="C46" s="299">
        <v>0</v>
      </c>
      <c r="D46" s="299">
        <v>0</v>
      </c>
      <c r="E46" s="299">
        <v>0</v>
      </c>
      <c r="F46" s="299">
        <f t="shared" si="8"/>
        <v>0</v>
      </c>
    </row>
    <row r="47" spans="1:6" hidden="1" x14ac:dyDescent="0.2">
      <c r="A47" s="217">
        <f t="shared" si="9"/>
        <v>13</v>
      </c>
      <c r="B47" s="281" t="str">
        <f t="shared" ref="B47" si="10">B38</f>
        <v>Прочее</v>
      </c>
      <c r="C47" s="299">
        <v>0</v>
      </c>
      <c r="D47" s="299">
        <v>0</v>
      </c>
      <c r="E47" s="299">
        <v>0</v>
      </c>
      <c r="F47" s="299">
        <f t="shared" si="8"/>
        <v>0</v>
      </c>
    </row>
    <row r="48" spans="1:6" ht="25.5" x14ac:dyDescent="0.2">
      <c r="A48" s="324">
        <f>A47+1</f>
        <v>14</v>
      </c>
      <c r="B48" s="346" t="s">
        <v>582</v>
      </c>
      <c r="C48" s="334">
        <f>SUM(C43:C47)</f>
        <v>0</v>
      </c>
      <c r="D48" s="334">
        <f>SUM(D43:D47)</f>
        <v>0</v>
      </c>
      <c r="E48" s="334">
        <f>SUM(E43:E47)</f>
        <v>0</v>
      </c>
      <c r="F48" s="334">
        <f>SUM(F43:F47)</f>
        <v>0</v>
      </c>
    </row>
    <row r="49" spans="1:6" ht="25.5" x14ac:dyDescent="0.2">
      <c r="A49" s="324">
        <f t="shared" ref="A49:A51" si="11">A48+1</f>
        <v>15</v>
      </c>
      <c r="B49" s="346" t="s">
        <v>583</v>
      </c>
      <c r="C49" s="334">
        <f>C41+C48</f>
        <v>5119492.99</v>
      </c>
      <c r="D49" s="334">
        <f>D41+D48</f>
        <v>160579.25</v>
      </c>
      <c r="E49" s="334">
        <f>E41+E48</f>
        <v>0</v>
      </c>
      <c r="F49" s="334">
        <f>SUM(C49:E49)</f>
        <v>5280072.24</v>
      </c>
    </row>
    <row r="50" spans="1:6" ht="25.5" x14ac:dyDescent="0.2">
      <c r="A50" s="220">
        <f t="shared" si="11"/>
        <v>16</v>
      </c>
      <c r="B50" s="348" t="s">
        <v>584</v>
      </c>
      <c r="C50" s="321">
        <f>C49</f>
        <v>5119492.99</v>
      </c>
      <c r="D50" s="321">
        <f>D49</f>
        <v>160579.25</v>
      </c>
      <c r="E50" s="321">
        <v>0</v>
      </c>
      <c r="F50" s="321">
        <f>SUM(C50:E50)</f>
        <v>5280072.24</v>
      </c>
    </row>
    <row r="51" spans="1:6" ht="13.5" hidden="1" thickBot="1" x14ac:dyDescent="0.25">
      <c r="A51" s="164">
        <f t="shared" si="11"/>
        <v>17</v>
      </c>
      <c r="B51" s="36" t="s">
        <v>700</v>
      </c>
      <c r="C51" s="483"/>
      <c r="D51" s="484"/>
      <c r="E51" s="484"/>
      <c r="F51" s="485"/>
    </row>
    <row r="52" spans="1:6" x14ac:dyDescent="0.2">
      <c r="D52" s="51"/>
    </row>
  </sheetData>
  <mergeCells count="12">
    <mergeCell ref="A29:F29"/>
    <mergeCell ref="A33:F33"/>
    <mergeCell ref="A42:F42"/>
    <mergeCell ref="C51:F51"/>
    <mergeCell ref="A1:F1"/>
    <mergeCell ref="A2:F2"/>
    <mergeCell ref="A3:F3"/>
    <mergeCell ref="A4:F4"/>
    <mergeCell ref="A5:F5"/>
    <mergeCell ref="A9:F9"/>
    <mergeCell ref="A18:F18"/>
    <mergeCell ref="C27:F27"/>
  </mergeCells>
  <printOptions horizontalCentered="1"/>
  <pageMargins left="0.39370078740157483" right="0.39370078740157483" top="0.39370078740157483" bottom="0.39370078740157483" header="0.31496062992125984" footer="0.31496062992125984"/>
  <pageSetup paperSize="9" orientation="portrait" horizontalDpi="0" verticalDpi="0" r:id="rId1"/>
  <rowBreaks count="1" manualBreakCount="1">
    <brk id="26"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20"/>
  <sheetViews>
    <sheetView view="pageBreakPreview" zoomScaleNormal="110" zoomScaleSheetLayoutView="100" workbookViewId="0">
      <selection activeCell="M9" sqref="M9"/>
    </sheetView>
  </sheetViews>
  <sheetFormatPr defaultRowHeight="12.75" x14ac:dyDescent="0.2"/>
  <cols>
    <col min="1" max="1" width="6.85546875" style="31" customWidth="1"/>
    <col min="2" max="2" width="15.7109375" style="31" customWidth="1"/>
    <col min="3" max="3" width="70.5703125" style="31" customWidth="1"/>
    <col min="4" max="16384" width="9.140625" style="31"/>
  </cols>
  <sheetData>
    <row r="1" spans="1:3" ht="15.75" x14ac:dyDescent="0.25">
      <c r="A1" s="502" t="s">
        <v>116</v>
      </c>
      <c r="B1" s="502"/>
      <c r="C1" s="502"/>
    </row>
    <row r="2" spans="1:3" ht="15.75" x14ac:dyDescent="0.25">
      <c r="A2" s="502" t="s">
        <v>117</v>
      </c>
      <c r="B2" s="502"/>
      <c r="C2" s="502"/>
    </row>
    <row r="3" spans="1:3" ht="15.75" x14ac:dyDescent="0.25">
      <c r="A3" s="502" t="str">
        <f>'48.3'!A3:F3</f>
        <v>по состоянию на 31.03.2026</v>
      </c>
      <c r="B3" s="502"/>
      <c r="C3" s="502"/>
    </row>
    <row r="4" spans="1:3" ht="14.25" x14ac:dyDescent="0.2">
      <c r="A4" s="503" t="s">
        <v>1090</v>
      </c>
      <c r="B4" s="503"/>
      <c r="C4" s="503"/>
    </row>
    <row r="5" spans="1:3" ht="14.25" x14ac:dyDescent="0.2">
      <c r="A5" s="503" t="s">
        <v>1089</v>
      </c>
      <c r="B5" s="503"/>
      <c r="C5" s="503"/>
    </row>
    <row r="7" spans="1:3" ht="25.5" x14ac:dyDescent="0.2">
      <c r="A7" s="280" t="s">
        <v>0</v>
      </c>
      <c r="B7" s="280" t="s">
        <v>2</v>
      </c>
      <c r="C7" s="280" t="s">
        <v>899</v>
      </c>
    </row>
    <row r="8" spans="1:3" x14ac:dyDescent="0.2">
      <c r="A8" s="280">
        <v>1</v>
      </c>
      <c r="B8" s="280">
        <v>2</v>
      </c>
      <c r="C8" s="280">
        <v>3</v>
      </c>
    </row>
    <row r="9" spans="1:3" ht="110.25" customHeight="1" x14ac:dyDescent="0.2">
      <c r="A9" s="501">
        <v>1</v>
      </c>
      <c r="B9" s="501" t="s">
        <v>1091</v>
      </c>
      <c r="C9" s="217" t="s">
        <v>1111</v>
      </c>
    </row>
    <row r="10" spans="1:3" ht="186.75" customHeight="1" x14ac:dyDescent="0.2">
      <c r="A10" s="501"/>
      <c r="B10" s="501"/>
      <c r="C10" s="217" t="s">
        <v>1110</v>
      </c>
    </row>
    <row r="11" spans="1:3" s="60" customFormat="1" ht="90.75" customHeight="1" x14ac:dyDescent="0.2">
      <c r="A11" s="353">
        <f>A9+1</f>
        <v>2</v>
      </c>
      <c r="B11" s="66" t="s">
        <v>1092</v>
      </c>
      <c r="C11" s="217" t="s">
        <v>1102</v>
      </c>
    </row>
    <row r="12" spans="1:3" s="60" customFormat="1" ht="108.75" customHeight="1" x14ac:dyDescent="0.2">
      <c r="A12" s="353">
        <f t="shared" ref="A12:A20" si="0">A11+1</f>
        <v>3</v>
      </c>
      <c r="B12" s="66" t="s">
        <v>1093</v>
      </c>
      <c r="C12" s="217" t="s">
        <v>1103</v>
      </c>
    </row>
    <row r="13" spans="1:3" s="60" customFormat="1" ht="330" customHeight="1" x14ac:dyDescent="0.2">
      <c r="A13" s="353">
        <f t="shared" si="0"/>
        <v>4</v>
      </c>
      <c r="B13" s="66" t="s">
        <v>1094</v>
      </c>
      <c r="C13" s="217" t="s">
        <v>1104</v>
      </c>
    </row>
    <row r="14" spans="1:3" s="60" customFormat="1" ht="127.5" x14ac:dyDescent="0.2">
      <c r="A14" s="353">
        <f t="shared" si="0"/>
        <v>5</v>
      </c>
      <c r="B14" s="66" t="s">
        <v>1095</v>
      </c>
      <c r="C14" s="353" t="s">
        <v>644</v>
      </c>
    </row>
    <row r="15" spans="1:3" s="60" customFormat="1" ht="153" x14ac:dyDescent="0.2">
      <c r="A15" s="353">
        <f t="shared" si="0"/>
        <v>6</v>
      </c>
      <c r="B15" s="66" t="s">
        <v>1096</v>
      </c>
      <c r="C15" s="353" t="s">
        <v>644</v>
      </c>
    </row>
    <row r="16" spans="1:3" s="60" customFormat="1" ht="382.5" x14ac:dyDescent="0.2">
      <c r="A16" s="353">
        <f t="shared" si="0"/>
        <v>7</v>
      </c>
      <c r="B16" s="66" t="s">
        <v>1097</v>
      </c>
      <c r="C16" s="353" t="s">
        <v>1105</v>
      </c>
    </row>
    <row r="17" spans="1:3" s="60" customFormat="1" ht="140.25" x14ac:dyDescent="0.2">
      <c r="A17" s="353">
        <f t="shared" si="0"/>
        <v>8</v>
      </c>
      <c r="B17" s="66" t="s">
        <v>1098</v>
      </c>
      <c r="C17" s="353" t="s">
        <v>644</v>
      </c>
    </row>
    <row r="18" spans="1:3" s="60" customFormat="1" ht="165.75" x14ac:dyDescent="0.2">
      <c r="A18" s="353">
        <f t="shared" si="0"/>
        <v>9</v>
      </c>
      <c r="B18" s="66" t="s">
        <v>1099</v>
      </c>
      <c r="C18" s="353" t="s">
        <v>644</v>
      </c>
    </row>
    <row r="19" spans="1:3" s="60" customFormat="1" ht="191.25" x14ac:dyDescent="0.2">
      <c r="A19" s="353">
        <f t="shared" si="0"/>
        <v>10</v>
      </c>
      <c r="B19" s="66" t="s">
        <v>1100</v>
      </c>
      <c r="C19" s="353" t="s">
        <v>644</v>
      </c>
    </row>
    <row r="20" spans="1:3" s="60" customFormat="1" ht="242.25" customHeight="1" x14ac:dyDescent="0.2">
      <c r="A20" s="353">
        <f t="shared" si="0"/>
        <v>11</v>
      </c>
      <c r="B20" s="66" t="s">
        <v>1101</v>
      </c>
      <c r="C20" s="353" t="s">
        <v>644</v>
      </c>
    </row>
  </sheetData>
  <mergeCells count="7">
    <mergeCell ref="A9:A10"/>
    <mergeCell ref="B9:B10"/>
    <mergeCell ref="A1:C1"/>
    <mergeCell ref="A2:C2"/>
    <mergeCell ref="A3:C3"/>
    <mergeCell ref="A4:C4"/>
    <mergeCell ref="A5:C5"/>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93"/>
  <sheetViews>
    <sheetView view="pageBreakPreview" zoomScaleNormal="100" zoomScaleSheetLayoutView="100" workbookViewId="0">
      <selection activeCell="A7" sqref="A7:G47"/>
    </sheetView>
  </sheetViews>
  <sheetFormatPr defaultRowHeight="12.75" x14ac:dyDescent="0.2"/>
  <cols>
    <col min="1" max="1" width="9.140625" style="31"/>
    <col min="2" max="2" width="33.140625" style="31" customWidth="1"/>
    <col min="3" max="7" width="18" style="31" customWidth="1"/>
    <col min="8" max="8" width="13.7109375" style="31" customWidth="1"/>
    <col min="9" max="16384" width="9.140625" style="31"/>
  </cols>
  <sheetData>
    <row r="1" spans="1:7" ht="15.75" x14ac:dyDescent="0.2">
      <c r="A1" s="436" t="s">
        <v>116</v>
      </c>
      <c r="B1" s="436"/>
      <c r="C1" s="436"/>
      <c r="D1" s="436"/>
      <c r="E1" s="436"/>
      <c r="F1" s="436"/>
      <c r="G1" s="436"/>
    </row>
    <row r="2" spans="1:7" ht="15.75" x14ac:dyDescent="0.2">
      <c r="A2" s="437" t="s">
        <v>117</v>
      </c>
      <c r="B2" s="437"/>
      <c r="C2" s="437"/>
      <c r="D2" s="437"/>
      <c r="E2" s="437"/>
      <c r="F2" s="437"/>
      <c r="G2" s="437"/>
    </row>
    <row r="3" spans="1:7" ht="15.75" x14ac:dyDescent="0.2">
      <c r="A3" s="437" t="str">
        <f>'52.1'!A3:C3</f>
        <v>по состоянию на 31.03.2026</v>
      </c>
      <c r="B3" s="437"/>
      <c r="C3" s="437"/>
      <c r="D3" s="437"/>
      <c r="E3" s="437"/>
      <c r="F3" s="437"/>
      <c r="G3" s="437"/>
    </row>
    <row r="4" spans="1:7" ht="15.75" x14ac:dyDescent="0.2">
      <c r="A4" s="437" t="s">
        <v>994</v>
      </c>
      <c r="B4" s="437"/>
      <c r="C4" s="437"/>
      <c r="D4" s="437"/>
      <c r="E4" s="437"/>
      <c r="F4" s="437"/>
      <c r="G4" s="437"/>
    </row>
    <row r="5" spans="1:7" ht="50.25" customHeight="1" x14ac:dyDescent="0.25">
      <c r="A5" s="504" t="s">
        <v>701</v>
      </c>
      <c r="B5" s="504"/>
      <c r="C5" s="504"/>
      <c r="D5" s="504"/>
      <c r="E5" s="504"/>
      <c r="F5" s="504"/>
      <c r="G5" s="504"/>
    </row>
    <row r="6" spans="1:7" x14ac:dyDescent="0.2">
      <c r="G6" s="34" t="s">
        <v>995</v>
      </c>
    </row>
    <row r="7" spans="1:7" ht="25.5" x14ac:dyDescent="0.2">
      <c r="A7" s="220" t="s">
        <v>0</v>
      </c>
      <c r="B7" s="220" t="s">
        <v>2</v>
      </c>
      <c r="C7" s="220" t="s">
        <v>323</v>
      </c>
      <c r="D7" s="220" t="s">
        <v>398</v>
      </c>
      <c r="E7" s="220" t="s">
        <v>399</v>
      </c>
      <c r="F7" s="220" t="s">
        <v>324</v>
      </c>
      <c r="G7" s="220" t="s">
        <v>400</v>
      </c>
    </row>
    <row r="8" spans="1:7" x14ac:dyDescent="0.2">
      <c r="A8" s="280">
        <v>1</v>
      </c>
      <c r="B8" s="280">
        <v>2</v>
      </c>
      <c r="C8" s="280">
        <v>3</v>
      </c>
      <c r="D8" s="280">
        <v>4</v>
      </c>
      <c r="E8" s="280">
        <v>5</v>
      </c>
      <c r="F8" s="280">
        <v>6</v>
      </c>
      <c r="G8" s="280">
        <v>7</v>
      </c>
    </row>
    <row r="9" spans="1:7" x14ac:dyDescent="0.2">
      <c r="A9" s="328">
        <v>1</v>
      </c>
      <c r="B9" s="329" t="s">
        <v>325</v>
      </c>
      <c r="C9" s="339">
        <f>SUM(C10:C12)</f>
        <v>1693383.85</v>
      </c>
      <c r="D9" s="339">
        <f>SUM(D10:D12)</f>
        <v>0</v>
      </c>
      <c r="E9" s="339">
        <f>SUM(E10:E12)</f>
        <v>0</v>
      </c>
      <c r="F9" s="339">
        <f>SUM(F10:F12)</f>
        <v>0</v>
      </c>
      <c r="G9" s="339">
        <f>SUM(G10:G12)</f>
        <v>24822</v>
      </c>
    </row>
    <row r="10" spans="1:7" x14ac:dyDescent="0.2">
      <c r="A10" s="217">
        <f>A9+1</f>
        <v>2</v>
      </c>
      <c r="B10" s="281" t="s">
        <v>875</v>
      </c>
      <c r="C10" s="299">
        <f>'5.1'!C13-D10-E10-F10-G10</f>
        <v>1693383.85</v>
      </c>
      <c r="D10" s="299">
        <v>0</v>
      </c>
      <c r="E10" s="299">
        <v>0</v>
      </c>
      <c r="F10" s="299">
        <v>0</v>
      </c>
      <c r="G10" s="299">
        <v>24822</v>
      </c>
    </row>
    <row r="11" spans="1:7" ht="25.5" hidden="1" x14ac:dyDescent="0.2">
      <c r="A11" s="217">
        <f>A10+1</f>
        <v>3</v>
      </c>
      <c r="B11" s="281" t="s">
        <v>327</v>
      </c>
      <c r="C11" s="299">
        <v>0</v>
      </c>
      <c r="D11" s="299">
        <v>0</v>
      </c>
      <c r="E11" s="300">
        <v>0</v>
      </c>
      <c r="F11" s="299">
        <v>0</v>
      </c>
      <c r="G11" s="299">
        <v>0</v>
      </c>
    </row>
    <row r="12" spans="1:7" hidden="1" x14ac:dyDescent="0.2">
      <c r="A12" s="217">
        <f>A11+1</f>
        <v>4</v>
      </c>
      <c r="B12" s="281" t="s">
        <v>413</v>
      </c>
      <c r="C12" s="299">
        <v>0</v>
      </c>
      <c r="D12" s="299">
        <v>0</v>
      </c>
      <c r="E12" s="300">
        <v>0</v>
      </c>
      <c r="F12" s="299">
        <v>0</v>
      </c>
      <c r="G12" s="299">
        <v>0</v>
      </c>
    </row>
    <row r="13" spans="1:7" ht="51" hidden="1" x14ac:dyDescent="0.2">
      <c r="A13" s="328">
        <f>A12+1</f>
        <v>5</v>
      </c>
      <c r="B13" s="329" t="s">
        <v>387</v>
      </c>
      <c r="C13" s="339">
        <f>SUM(C14:C18)</f>
        <v>0</v>
      </c>
      <c r="D13" s="339">
        <f t="shared" ref="D13:G13" si="0">SUM(D14:D18)</f>
        <v>0</v>
      </c>
      <c r="E13" s="339">
        <f t="shared" si="0"/>
        <v>0</v>
      </c>
      <c r="F13" s="339">
        <f t="shared" si="0"/>
        <v>0</v>
      </c>
      <c r="G13" s="339">
        <f t="shared" si="0"/>
        <v>0</v>
      </c>
    </row>
    <row r="14" spans="1:7" hidden="1" x14ac:dyDescent="0.2">
      <c r="A14" s="331">
        <f>A13+1</f>
        <v>6</v>
      </c>
      <c r="B14" s="332" t="s">
        <v>996</v>
      </c>
      <c r="C14" s="299">
        <f>SUM(C15:C18)</f>
        <v>0</v>
      </c>
      <c r="D14" s="299">
        <f>SUM(D15:D18)</f>
        <v>0</v>
      </c>
      <c r="E14" s="299">
        <f>SUM(E15:E18)</f>
        <v>0</v>
      </c>
      <c r="F14" s="299">
        <f>SUM(F15:F18)</f>
        <v>0</v>
      </c>
      <c r="G14" s="299">
        <f>SUM(G15:G18)</f>
        <v>0</v>
      </c>
    </row>
    <row r="15" spans="1:7" ht="25.5" hidden="1" x14ac:dyDescent="0.2">
      <c r="A15" s="217">
        <f t="shared" ref="A15:A48" si="1">A14+1</f>
        <v>7</v>
      </c>
      <c r="B15" s="281" t="s">
        <v>386</v>
      </c>
      <c r="C15" s="299">
        <v>0</v>
      </c>
      <c r="D15" s="299">
        <v>0</v>
      </c>
      <c r="E15" s="300">
        <v>0</v>
      </c>
      <c r="F15" s="299">
        <v>0</v>
      </c>
      <c r="G15" s="299">
        <v>0</v>
      </c>
    </row>
    <row r="16" spans="1:7" hidden="1" x14ac:dyDescent="0.2">
      <c r="A16" s="217">
        <f t="shared" si="1"/>
        <v>8</v>
      </c>
      <c r="B16" s="281" t="s">
        <v>997</v>
      </c>
      <c r="C16" s="299">
        <v>0</v>
      </c>
      <c r="D16" s="299">
        <v>0</v>
      </c>
      <c r="E16" s="300">
        <v>0</v>
      </c>
      <c r="F16" s="299">
        <v>0</v>
      </c>
      <c r="G16" s="299">
        <v>0</v>
      </c>
    </row>
    <row r="17" spans="1:7" ht="25.5" hidden="1" x14ac:dyDescent="0.2">
      <c r="A17" s="217">
        <f t="shared" si="1"/>
        <v>9</v>
      </c>
      <c r="B17" s="281" t="s">
        <v>998</v>
      </c>
      <c r="C17" s="299">
        <v>0</v>
      </c>
      <c r="D17" s="299">
        <v>0</v>
      </c>
      <c r="E17" s="300">
        <v>0</v>
      </c>
      <c r="F17" s="299">
        <v>0</v>
      </c>
      <c r="G17" s="299">
        <v>0</v>
      </c>
    </row>
    <row r="18" spans="1:7" hidden="1" x14ac:dyDescent="0.2">
      <c r="A18" s="217">
        <f t="shared" si="1"/>
        <v>10</v>
      </c>
      <c r="B18" s="281" t="s">
        <v>413</v>
      </c>
      <c r="C18" s="299">
        <v>0</v>
      </c>
      <c r="D18" s="299">
        <v>0</v>
      </c>
      <c r="E18" s="300">
        <v>0</v>
      </c>
      <c r="F18" s="299">
        <v>0</v>
      </c>
      <c r="G18" s="299">
        <v>0</v>
      </c>
    </row>
    <row r="19" spans="1:7" ht="51" x14ac:dyDescent="0.2">
      <c r="A19" s="328">
        <f>A18+1</f>
        <v>11</v>
      </c>
      <c r="B19" s="329" t="s">
        <v>338</v>
      </c>
      <c r="C19" s="339">
        <f>SUM(C20:C30)</f>
        <v>30052972.600000001</v>
      </c>
      <c r="D19" s="339">
        <f>SUM(D20:D30)</f>
        <v>0</v>
      </c>
      <c r="E19" s="339">
        <f>SUM(E20:E30)</f>
        <v>0</v>
      </c>
      <c r="F19" s="339">
        <f>SUM(F20:F30)</f>
        <v>0</v>
      </c>
      <c r="G19" s="339">
        <f>SUM(G20:G30)</f>
        <v>0</v>
      </c>
    </row>
    <row r="20" spans="1:7" ht="25.5" hidden="1" x14ac:dyDescent="0.2">
      <c r="A20" s="217">
        <f t="shared" si="1"/>
        <v>12</v>
      </c>
      <c r="B20" s="281" t="s">
        <v>888</v>
      </c>
      <c r="C20" s="299">
        <v>0</v>
      </c>
      <c r="D20" s="299">
        <v>0</v>
      </c>
      <c r="E20" s="300">
        <v>0</v>
      </c>
      <c r="F20" s="299">
        <v>0</v>
      </c>
      <c r="G20" s="299">
        <v>0</v>
      </c>
    </row>
    <row r="21" spans="1:7" ht="25.5" x14ac:dyDescent="0.2">
      <c r="A21" s="217">
        <f t="shared" si="1"/>
        <v>13</v>
      </c>
      <c r="B21" s="281" t="s">
        <v>386</v>
      </c>
      <c r="C21" s="299">
        <f>'10.1'!C11</f>
        <v>30052972.600000001</v>
      </c>
      <c r="D21" s="299">
        <v>0</v>
      </c>
      <c r="E21" s="300">
        <v>0</v>
      </c>
      <c r="F21" s="299">
        <v>0</v>
      </c>
      <c r="G21" s="299">
        <v>0</v>
      </c>
    </row>
    <row r="22" spans="1:7" ht="51" hidden="1" x14ac:dyDescent="0.2">
      <c r="A22" s="217">
        <f t="shared" si="1"/>
        <v>14</v>
      </c>
      <c r="B22" s="281" t="s">
        <v>310</v>
      </c>
      <c r="C22" s="299">
        <v>0</v>
      </c>
      <c r="D22" s="299">
        <v>0</v>
      </c>
      <c r="E22" s="300">
        <v>0</v>
      </c>
      <c r="F22" s="299">
        <v>0</v>
      </c>
      <c r="G22" s="299">
        <v>0</v>
      </c>
    </row>
    <row r="23" spans="1:7" ht="38.25" hidden="1" x14ac:dyDescent="0.2">
      <c r="A23" s="217">
        <f t="shared" si="1"/>
        <v>15</v>
      </c>
      <c r="B23" s="281" t="s">
        <v>311</v>
      </c>
      <c r="C23" s="299">
        <v>0</v>
      </c>
      <c r="D23" s="299">
        <v>0</v>
      </c>
      <c r="E23" s="300">
        <v>0</v>
      </c>
      <c r="F23" s="299">
        <v>0</v>
      </c>
      <c r="G23" s="299">
        <v>0</v>
      </c>
    </row>
    <row r="24" spans="1:7" ht="51" hidden="1" x14ac:dyDescent="0.2">
      <c r="A24" s="217">
        <f t="shared" si="1"/>
        <v>16</v>
      </c>
      <c r="B24" s="281" t="s">
        <v>312</v>
      </c>
      <c r="C24" s="299">
        <v>0</v>
      </c>
      <c r="D24" s="299">
        <v>0</v>
      </c>
      <c r="E24" s="300">
        <v>0</v>
      </c>
      <c r="F24" s="299">
        <v>0</v>
      </c>
      <c r="G24" s="299">
        <v>0</v>
      </c>
    </row>
    <row r="25" spans="1:7" ht="51" hidden="1" x14ac:dyDescent="0.2">
      <c r="A25" s="217">
        <f t="shared" si="1"/>
        <v>17</v>
      </c>
      <c r="B25" s="281" t="s">
        <v>313</v>
      </c>
      <c r="C25" s="299">
        <v>0</v>
      </c>
      <c r="D25" s="299">
        <v>0</v>
      </c>
      <c r="E25" s="300">
        <v>0</v>
      </c>
      <c r="F25" s="299">
        <v>0</v>
      </c>
      <c r="G25" s="299">
        <v>0</v>
      </c>
    </row>
    <row r="26" spans="1:7" ht="63.75" hidden="1" x14ac:dyDescent="0.2">
      <c r="A26" s="217">
        <f t="shared" si="1"/>
        <v>18</v>
      </c>
      <c r="B26" s="281" t="s">
        <v>314</v>
      </c>
      <c r="C26" s="299">
        <v>0</v>
      </c>
      <c r="D26" s="299">
        <v>0</v>
      </c>
      <c r="E26" s="300">
        <v>0</v>
      </c>
      <c r="F26" s="299">
        <v>0</v>
      </c>
      <c r="G26" s="299">
        <v>0</v>
      </c>
    </row>
    <row r="27" spans="1:7" ht="51" hidden="1" x14ac:dyDescent="0.2">
      <c r="A27" s="217">
        <f t="shared" si="1"/>
        <v>19</v>
      </c>
      <c r="B27" s="281" t="s">
        <v>315</v>
      </c>
      <c r="C27" s="299">
        <v>0</v>
      </c>
      <c r="D27" s="299">
        <v>0</v>
      </c>
      <c r="E27" s="300">
        <v>0</v>
      </c>
      <c r="F27" s="299">
        <v>0</v>
      </c>
      <c r="G27" s="299">
        <v>0</v>
      </c>
    </row>
    <row r="28" spans="1:7" ht="38.25" hidden="1" x14ac:dyDescent="0.2">
      <c r="A28" s="217">
        <f t="shared" si="1"/>
        <v>20</v>
      </c>
      <c r="B28" s="281" t="s">
        <v>316</v>
      </c>
      <c r="C28" s="299">
        <v>0</v>
      </c>
      <c r="D28" s="299">
        <v>0</v>
      </c>
      <c r="E28" s="300">
        <v>0</v>
      </c>
      <c r="F28" s="299">
        <v>0</v>
      </c>
      <c r="G28" s="299">
        <v>0</v>
      </c>
    </row>
    <row r="29" spans="1:7" ht="38.25" hidden="1" x14ac:dyDescent="0.2">
      <c r="A29" s="217">
        <f t="shared" si="1"/>
        <v>21</v>
      </c>
      <c r="B29" s="281" t="s">
        <v>890</v>
      </c>
      <c r="C29" s="299">
        <v>0</v>
      </c>
      <c r="D29" s="299">
        <v>0</v>
      </c>
      <c r="E29" s="300">
        <v>0</v>
      </c>
      <c r="F29" s="299">
        <v>0</v>
      </c>
      <c r="G29" s="299">
        <v>0</v>
      </c>
    </row>
    <row r="30" spans="1:7" hidden="1" x14ac:dyDescent="0.2">
      <c r="A30" s="217">
        <f t="shared" si="1"/>
        <v>22</v>
      </c>
      <c r="B30" s="281" t="s">
        <v>413</v>
      </c>
      <c r="C30" s="299">
        <v>0</v>
      </c>
      <c r="D30" s="299">
        <v>0</v>
      </c>
      <c r="E30" s="300">
        <v>0</v>
      </c>
      <c r="F30" s="299">
        <v>0</v>
      </c>
      <c r="G30" s="299">
        <v>0</v>
      </c>
    </row>
    <row r="31" spans="1:7" ht="51" hidden="1" x14ac:dyDescent="0.2">
      <c r="A31" s="328">
        <f t="shared" si="1"/>
        <v>23</v>
      </c>
      <c r="B31" s="329" t="s">
        <v>339</v>
      </c>
      <c r="C31" s="339">
        <f>SUM(C32:C38)</f>
        <v>0</v>
      </c>
      <c r="D31" s="339">
        <f>SUM(D32:D38)</f>
        <v>0</v>
      </c>
      <c r="E31" s="339">
        <f>SUM(E32:E38)</f>
        <v>0</v>
      </c>
      <c r="F31" s="339">
        <f>SUM(F32:F38)</f>
        <v>0</v>
      </c>
      <c r="G31" s="339">
        <f>SUM(G32:G38)</f>
        <v>0</v>
      </c>
    </row>
    <row r="32" spans="1:7" ht="25.5" hidden="1" x14ac:dyDescent="0.2">
      <c r="A32" s="217">
        <f t="shared" si="1"/>
        <v>24</v>
      </c>
      <c r="B32" s="281" t="s">
        <v>317</v>
      </c>
      <c r="C32" s="299">
        <v>0</v>
      </c>
      <c r="D32" s="299">
        <v>0</v>
      </c>
      <c r="E32" s="300">
        <v>0</v>
      </c>
      <c r="F32" s="299">
        <v>0</v>
      </c>
      <c r="G32" s="299">
        <v>0</v>
      </c>
    </row>
    <row r="33" spans="1:7" ht="38.25" hidden="1" x14ac:dyDescent="0.2">
      <c r="A33" s="217">
        <f t="shared" si="1"/>
        <v>25</v>
      </c>
      <c r="B33" s="281" t="s">
        <v>999</v>
      </c>
      <c r="C33" s="299">
        <v>0</v>
      </c>
      <c r="D33" s="299">
        <v>0</v>
      </c>
      <c r="E33" s="300">
        <v>0</v>
      </c>
      <c r="F33" s="299">
        <v>0</v>
      </c>
      <c r="G33" s="299">
        <v>0</v>
      </c>
    </row>
    <row r="34" spans="1:7" ht="54.75" hidden="1" customHeight="1" thickBot="1" x14ac:dyDescent="0.25">
      <c r="A34" s="217">
        <f t="shared" si="1"/>
        <v>26</v>
      </c>
      <c r="B34" s="281" t="s">
        <v>1000</v>
      </c>
      <c r="C34" s="299">
        <v>0</v>
      </c>
      <c r="D34" s="299">
        <v>0</v>
      </c>
      <c r="E34" s="300">
        <v>0</v>
      </c>
      <c r="F34" s="299">
        <v>0</v>
      </c>
      <c r="G34" s="299">
        <v>0</v>
      </c>
    </row>
    <row r="35" spans="1:7" ht="25.5" hidden="1" x14ac:dyDescent="0.2">
      <c r="A35" s="217">
        <f t="shared" si="1"/>
        <v>27</v>
      </c>
      <c r="B35" s="281" t="s">
        <v>335</v>
      </c>
      <c r="C35" s="299">
        <v>0</v>
      </c>
      <c r="D35" s="299">
        <v>0</v>
      </c>
      <c r="E35" s="300">
        <v>0</v>
      </c>
      <c r="F35" s="299">
        <v>0</v>
      </c>
      <c r="G35" s="299">
        <v>0</v>
      </c>
    </row>
    <row r="36" spans="1:7" ht="38.25" hidden="1" x14ac:dyDescent="0.2">
      <c r="A36" s="217">
        <f t="shared" si="1"/>
        <v>28</v>
      </c>
      <c r="B36" s="281" t="s">
        <v>336</v>
      </c>
      <c r="C36" s="299">
        <v>0</v>
      </c>
      <c r="D36" s="299">
        <v>0</v>
      </c>
      <c r="E36" s="300">
        <v>0</v>
      </c>
      <c r="F36" s="299">
        <v>0</v>
      </c>
      <c r="G36" s="299">
        <v>0</v>
      </c>
    </row>
    <row r="37" spans="1:7" hidden="1" x14ac:dyDescent="0.2">
      <c r="A37" s="217">
        <f t="shared" si="1"/>
        <v>29</v>
      </c>
      <c r="B37" s="281" t="s">
        <v>337</v>
      </c>
      <c r="C37" s="299">
        <v>0</v>
      </c>
      <c r="D37" s="299">
        <v>0</v>
      </c>
      <c r="E37" s="300">
        <v>0</v>
      </c>
      <c r="F37" s="299">
        <v>0</v>
      </c>
      <c r="G37" s="299">
        <v>0</v>
      </c>
    </row>
    <row r="38" spans="1:7" ht="51" hidden="1" x14ac:dyDescent="0.2">
      <c r="A38" s="217">
        <f t="shared" si="1"/>
        <v>30</v>
      </c>
      <c r="B38" s="281" t="s">
        <v>1001</v>
      </c>
      <c r="C38" s="299">
        <v>0</v>
      </c>
      <c r="D38" s="299">
        <v>0</v>
      </c>
      <c r="E38" s="300">
        <v>0</v>
      </c>
      <c r="F38" s="299">
        <v>0</v>
      </c>
      <c r="G38" s="299">
        <v>0</v>
      </c>
    </row>
    <row r="39" spans="1:7" hidden="1" x14ac:dyDescent="0.2">
      <c r="A39" s="217">
        <f t="shared" si="1"/>
        <v>31</v>
      </c>
      <c r="B39" s="281" t="s">
        <v>413</v>
      </c>
      <c r="C39" s="299">
        <v>0</v>
      </c>
      <c r="D39" s="299">
        <v>0</v>
      </c>
      <c r="E39" s="300">
        <v>0</v>
      </c>
      <c r="F39" s="299">
        <v>0</v>
      </c>
      <c r="G39" s="299">
        <v>0</v>
      </c>
    </row>
    <row r="40" spans="1:7" ht="38.25" x14ac:dyDescent="0.2">
      <c r="A40" s="328">
        <f>A39+1</f>
        <v>32</v>
      </c>
      <c r="B40" s="329" t="s">
        <v>340</v>
      </c>
      <c r="C40" s="339">
        <f>SUM(C41:C45)</f>
        <v>0</v>
      </c>
      <c r="D40" s="339">
        <f>SUM(D41:D45)</f>
        <v>0</v>
      </c>
      <c r="E40" s="339">
        <f>SUM(E41:E45)</f>
        <v>0</v>
      </c>
      <c r="F40" s="339">
        <f>SUM(F41:F45)</f>
        <v>0</v>
      </c>
      <c r="G40" s="339">
        <f>SUM(G41:G46)</f>
        <v>7954287.4699999997</v>
      </c>
    </row>
    <row r="41" spans="1:7" ht="25.5" hidden="1" x14ac:dyDescent="0.2">
      <c r="A41" s="217">
        <f t="shared" si="1"/>
        <v>33</v>
      </c>
      <c r="B41" s="281" t="s">
        <v>416</v>
      </c>
      <c r="C41" s="299">
        <v>0</v>
      </c>
      <c r="D41" s="299">
        <v>0</v>
      </c>
      <c r="E41" s="300">
        <v>0</v>
      </c>
      <c r="F41" s="299">
        <v>0</v>
      </c>
      <c r="G41" s="299">
        <v>0</v>
      </c>
    </row>
    <row r="42" spans="1:7" x14ac:dyDescent="0.2">
      <c r="A42" s="217">
        <f t="shared" si="1"/>
        <v>34</v>
      </c>
      <c r="B42" s="281" t="s">
        <v>319</v>
      </c>
      <c r="C42" s="299">
        <v>0</v>
      </c>
      <c r="D42" s="299">
        <v>0</v>
      </c>
      <c r="E42" s="300">
        <v>0</v>
      </c>
      <c r="F42" s="299">
        <v>0</v>
      </c>
      <c r="G42" s="299">
        <f>'12.1'!C12</f>
        <v>7374213.5800000001</v>
      </c>
    </row>
    <row r="43" spans="1:7" hidden="1" x14ac:dyDescent="0.2">
      <c r="A43" s="217">
        <f t="shared" si="1"/>
        <v>35</v>
      </c>
      <c r="B43" s="281" t="s">
        <v>905</v>
      </c>
      <c r="C43" s="299">
        <v>0</v>
      </c>
      <c r="D43" s="299">
        <v>0</v>
      </c>
      <c r="E43" s="300">
        <v>0</v>
      </c>
      <c r="F43" s="299">
        <v>0</v>
      </c>
      <c r="G43" s="299">
        <v>0</v>
      </c>
    </row>
    <row r="44" spans="1:7" ht="63.75" hidden="1" x14ac:dyDescent="0.2">
      <c r="A44" s="217">
        <f t="shared" si="1"/>
        <v>36</v>
      </c>
      <c r="B44" s="281" t="s">
        <v>906</v>
      </c>
      <c r="C44" s="299">
        <v>0</v>
      </c>
      <c r="D44" s="299">
        <v>0</v>
      </c>
      <c r="E44" s="300">
        <v>0</v>
      </c>
      <c r="F44" s="299">
        <v>0</v>
      </c>
      <c r="G44" s="299">
        <v>0</v>
      </c>
    </row>
    <row r="45" spans="1:7" ht="25.5" hidden="1" x14ac:dyDescent="0.2">
      <c r="A45" s="217">
        <f t="shared" si="1"/>
        <v>37</v>
      </c>
      <c r="B45" s="281" t="s">
        <v>320</v>
      </c>
      <c r="C45" s="299">
        <v>0</v>
      </c>
      <c r="D45" s="299">
        <v>0</v>
      </c>
      <c r="E45" s="300">
        <v>0</v>
      </c>
      <c r="F45" s="299">
        <v>0</v>
      </c>
      <c r="G45" s="299">
        <v>0</v>
      </c>
    </row>
    <row r="46" spans="1:7" x14ac:dyDescent="0.2">
      <c r="A46" s="217">
        <f t="shared" si="1"/>
        <v>38</v>
      </c>
      <c r="B46" s="281" t="s">
        <v>413</v>
      </c>
      <c r="C46" s="299">
        <v>0</v>
      </c>
      <c r="D46" s="299">
        <v>0</v>
      </c>
      <c r="E46" s="300">
        <v>0</v>
      </c>
      <c r="F46" s="299">
        <v>0</v>
      </c>
      <c r="G46" s="299">
        <f>'20.1'!C19</f>
        <v>580073.89</v>
      </c>
    </row>
    <row r="47" spans="1:7" x14ac:dyDescent="0.2">
      <c r="A47" s="280">
        <f>A46+1</f>
        <v>39</v>
      </c>
      <c r="B47" s="354" t="s">
        <v>714</v>
      </c>
      <c r="C47" s="355">
        <f>C40+C31+C19+C13+C9</f>
        <v>31746356.450000003</v>
      </c>
      <c r="D47" s="355">
        <f t="shared" ref="D47:F47" si="2">D40+D31+D19+D13+D9</f>
        <v>0</v>
      </c>
      <c r="E47" s="355">
        <f t="shared" si="2"/>
        <v>0</v>
      </c>
      <c r="F47" s="355">
        <f t="shared" si="2"/>
        <v>0</v>
      </c>
      <c r="G47" s="355">
        <f>G40+G31+G19+G13+G9</f>
        <v>7979109.4699999997</v>
      </c>
    </row>
    <row r="48" spans="1:7" ht="13.5" hidden="1" thickBot="1" x14ac:dyDescent="0.25">
      <c r="A48" s="115">
        <f t="shared" si="1"/>
        <v>40</v>
      </c>
      <c r="B48" s="36" t="s">
        <v>700</v>
      </c>
      <c r="C48" s="483"/>
      <c r="D48" s="484"/>
      <c r="E48" s="484"/>
      <c r="F48" s="484"/>
      <c r="G48" s="485"/>
    </row>
    <row r="49" spans="1:7" x14ac:dyDescent="0.2">
      <c r="A49" s="50"/>
    </row>
    <row r="50" spans="1:7" ht="50.25" customHeight="1" x14ac:dyDescent="0.2">
      <c r="A50" s="457" t="s">
        <v>1002</v>
      </c>
      <c r="B50" s="457"/>
      <c r="C50" s="457"/>
      <c r="D50" s="457"/>
      <c r="E50" s="457"/>
      <c r="F50" s="457"/>
      <c r="G50" s="457"/>
    </row>
    <row r="51" spans="1:7" x14ac:dyDescent="0.2">
      <c r="G51" s="34" t="s">
        <v>995</v>
      </c>
    </row>
    <row r="52" spans="1:7" ht="25.5" x14ac:dyDescent="0.2">
      <c r="A52" s="220" t="s">
        <v>0</v>
      </c>
      <c r="B52" s="220" t="s">
        <v>2</v>
      </c>
      <c r="C52" s="220" t="s">
        <v>323</v>
      </c>
      <c r="D52" s="220" t="s">
        <v>398</v>
      </c>
      <c r="E52" s="220" t="s">
        <v>399</v>
      </c>
      <c r="F52" s="220" t="s">
        <v>324</v>
      </c>
      <c r="G52" s="220" t="s">
        <v>400</v>
      </c>
    </row>
    <row r="53" spans="1:7" x14ac:dyDescent="0.2">
      <c r="A53" s="280">
        <v>1</v>
      </c>
      <c r="B53" s="280">
        <v>2</v>
      </c>
      <c r="C53" s="280">
        <v>3</v>
      </c>
      <c r="D53" s="280">
        <v>4</v>
      </c>
      <c r="E53" s="280">
        <v>5</v>
      </c>
      <c r="F53" s="280">
        <v>6</v>
      </c>
      <c r="G53" s="280">
        <v>7</v>
      </c>
    </row>
    <row r="54" spans="1:7" x14ac:dyDescent="0.2">
      <c r="A54" s="328">
        <v>1</v>
      </c>
      <c r="B54" s="329" t="s">
        <v>325</v>
      </c>
      <c r="C54" s="339">
        <f>SUM(C55:C57)</f>
        <v>686815.08</v>
      </c>
      <c r="D54" s="339">
        <f>SUM(D55:D57)</f>
        <v>0</v>
      </c>
      <c r="E54" s="339">
        <f>SUM(E55:E57)</f>
        <v>0</v>
      </c>
      <c r="F54" s="339">
        <f>SUM(F55:F57)</f>
        <v>0</v>
      </c>
      <c r="G54" s="339">
        <f>SUM(G55:G57)</f>
        <v>24600</v>
      </c>
    </row>
    <row r="55" spans="1:7" x14ac:dyDescent="0.2">
      <c r="A55" s="217">
        <f>A54+1</f>
        <v>2</v>
      </c>
      <c r="B55" s="281" t="s">
        <v>875</v>
      </c>
      <c r="C55" s="299">
        <f>'5.1'!F16-G55</f>
        <v>686815.08</v>
      </c>
      <c r="D55" s="299">
        <v>0</v>
      </c>
      <c r="E55" s="299">
        <v>0</v>
      </c>
      <c r="F55" s="299">
        <v>0</v>
      </c>
      <c r="G55" s="299">
        <v>24600</v>
      </c>
    </row>
    <row r="56" spans="1:7" ht="25.5" hidden="1" x14ac:dyDescent="0.2">
      <c r="A56" s="217">
        <f>A55+1</f>
        <v>3</v>
      </c>
      <c r="B56" s="281" t="s">
        <v>327</v>
      </c>
      <c r="C56" s="299">
        <v>0</v>
      </c>
      <c r="D56" s="299">
        <v>0</v>
      </c>
      <c r="E56" s="300">
        <v>0</v>
      </c>
      <c r="F56" s="299">
        <v>0</v>
      </c>
      <c r="G56" s="299">
        <v>0</v>
      </c>
    </row>
    <row r="57" spans="1:7" hidden="1" x14ac:dyDescent="0.2">
      <c r="A57" s="217">
        <f>A56+1</f>
        <v>4</v>
      </c>
      <c r="B57" s="281" t="s">
        <v>413</v>
      </c>
      <c r="C57" s="299">
        <v>0</v>
      </c>
      <c r="D57" s="299">
        <v>0</v>
      </c>
      <c r="E57" s="300">
        <v>0</v>
      </c>
      <c r="F57" s="299">
        <v>0</v>
      </c>
      <c r="G57" s="299">
        <v>0</v>
      </c>
    </row>
    <row r="58" spans="1:7" ht="51" hidden="1" x14ac:dyDescent="0.2">
      <c r="A58" s="328">
        <f>A57+1</f>
        <v>5</v>
      </c>
      <c r="B58" s="329" t="s">
        <v>387</v>
      </c>
      <c r="C58" s="339">
        <f>SUM(C59:C63)</f>
        <v>0</v>
      </c>
      <c r="D58" s="339">
        <f t="shared" ref="D58" si="3">SUM(D59:D63)</f>
        <v>0</v>
      </c>
      <c r="E58" s="339">
        <f t="shared" ref="E58" si="4">SUM(E59:E63)</f>
        <v>0</v>
      </c>
      <c r="F58" s="339">
        <f t="shared" ref="F58" si="5">SUM(F59:F63)</f>
        <v>0</v>
      </c>
      <c r="G58" s="339">
        <f t="shared" ref="G58" si="6">SUM(G59:G63)</f>
        <v>0</v>
      </c>
    </row>
    <row r="59" spans="1:7" hidden="1" x14ac:dyDescent="0.2">
      <c r="A59" s="331">
        <f>A58+1</f>
        <v>6</v>
      </c>
      <c r="B59" s="332" t="s">
        <v>996</v>
      </c>
      <c r="C59" s="299">
        <f>SUM(C60:C63)</f>
        <v>0</v>
      </c>
      <c r="D59" s="299">
        <f>SUM(D60:D63)</f>
        <v>0</v>
      </c>
      <c r="E59" s="299">
        <f>SUM(E60:E63)</f>
        <v>0</v>
      </c>
      <c r="F59" s="299">
        <f>SUM(F60:F63)</f>
        <v>0</v>
      </c>
      <c r="G59" s="299">
        <f>SUM(G60:G63)</f>
        <v>0</v>
      </c>
    </row>
    <row r="60" spans="1:7" ht="25.5" hidden="1" x14ac:dyDescent="0.2">
      <c r="A60" s="217">
        <f t="shared" ref="A60:A93" si="7">A59+1</f>
        <v>7</v>
      </c>
      <c r="B60" s="281" t="s">
        <v>386</v>
      </c>
      <c r="C60" s="299">
        <v>0</v>
      </c>
      <c r="D60" s="299">
        <v>0</v>
      </c>
      <c r="E60" s="300">
        <v>0</v>
      </c>
      <c r="F60" s="299">
        <v>0</v>
      </c>
      <c r="G60" s="299">
        <v>0</v>
      </c>
    </row>
    <row r="61" spans="1:7" hidden="1" x14ac:dyDescent="0.2">
      <c r="A61" s="217">
        <f t="shared" si="7"/>
        <v>8</v>
      </c>
      <c r="B61" s="281" t="s">
        <v>997</v>
      </c>
      <c r="C61" s="299">
        <v>0</v>
      </c>
      <c r="D61" s="299">
        <v>0</v>
      </c>
      <c r="E61" s="300">
        <v>0</v>
      </c>
      <c r="F61" s="299">
        <v>0</v>
      </c>
      <c r="G61" s="299">
        <v>0</v>
      </c>
    </row>
    <row r="62" spans="1:7" ht="25.5" hidden="1" x14ac:dyDescent="0.2">
      <c r="A62" s="217">
        <f t="shared" si="7"/>
        <v>9</v>
      </c>
      <c r="B62" s="281" t="s">
        <v>998</v>
      </c>
      <c r="C62" s="299">
        <v>0</v>
      </c>
      <c r="D62" s="299">
        <v>0</v>
      </c>
      <c r="E62" s="300">
        <v>0</v>
      </c>
      <c r="F62" s="299">
        <v>0</v>
      </c>
      <c r="G62" s="299">
        <v>0</v>
      </c>
    </row>
    <row r="63" spans="1:7" hidden="1" x14ac:dyDescent="0.2">
      <c r="A63" s="217">
        <f t="shared" si="7"/>
        <v>10</v>
      </c>
      <c r="B63" s="281" t="s">
        <v>413</v>
      </c>
      <c r="C63" s="299">
        <v>0</v>
      </c>
      <c r="D63" s="299">
        <v>0</v>
      </c>
      <c r="E63" s="300">
        <v>0</v>
      </c>
      <c r="F63" s="299">
        <v>0</v>
      </c>
      <c r="G63" s="299">
        <v>0</v>
      </c>
    </row>
    <row r="64" spans="1:7" ht="51" x14ac:dyDescent="0.2">
      <c r="A64" s="328">
        <f>A63+1</f>
        <v>11</v>
      </c>
      <c r="B64" s="329" t="s">
        <v>338</v>
      </c>
      <c r="C64" s="339">
        <f>SUM(C65:C75)</f>
        <v>31737816.989999998</v>
      </c>
      <c r="D64" s="339">
        <f>SUM(D65:D75)</f>
        <v>0</v>
      </c>
      <c r="E64" s="339">
        <f>SUM(E65:E75)</f>
        <v>0</v>
      </c>
      <c r="F64" s="339">
        <f>SUM(F65:F75)</f>
        <v>0</v>
      </c>
      <c r="G64" s="339">
        <f>SUM(G65:G75)</f>
        <v>0</v>
      </c>
    </row>
    <row r="65" spans="1:7" ht="25.5" hidden="1" x14ac:dyDescent="0.2">
      <c r="A65" s="217">
        <f t="shared" si="7"/>
        <v>12</v>
      </c>
      <c r="B65" s="281" t="s">
        <v>888</v>
      </c>
      <c r="C65" s="299">
        <v>0</v>
      </c>
      <c r="D65" s="299">
        <v>0</v>
      </c>
      <c r="E65" s="300">
        <v>0</v>
      </c>
      <c r="F65" s="299">
        <v>0</v>
      </c>
      <c r="G65" s="299">
        <v>0</v>
      </c>
    </row>
    <row r="66" spans="1:7" ht="25.5" x14ac:dyDescent="0.2">
      <c r="A66" s="217">
        <f t="shared" si="7"/>
        <v>13</v>
      </c>
      <c r="B66" s="281" t="s">
        <v>386</v>
      </c>
      <c r="C66" s="299">
        <f>'10.1'!F11</f>
        <v>31737816.989999998</v>
      </c>
      <c r="D66" s="299">
        <v>0</v>
      </c>
      <c r="E66" s="300">
        <v>0</v>
      </c>
      <c r="F66" s="299">
        <v>0</v>
      </c>
      <c r="G66" s="299">
        <v>0</v>
      </c>
    </row>
    <row r="67" spans="1:7" ht="51" hidden="1" x14ac:dyDescent="0.2">
      <c r="A67" s="217">
        <f t="shared" si="7"/>
        <v>14</v>
      </c>
      <c r="B67" s="281" t="s">
        <v>310</v>
      </c>
      <c r="C67" s="299">
        <v>0</v>
      </c>
      <c r="D67" s="299">
        <v>0</v>
      </c>
      <c r="E67" s="300">
        <v>0</v>
      </c>
      <c r="F67" s="299">
        <v>0</v>
      </c>
      <c r="G67" s="299">
        <v>0</v>
      </c>
    </row>
    <row r="68" spans="1:7" ht="38.25" hidden="1" x14ac:dyDescent="0.2">
      <c r="A68" s="217">
        <f t="shared" si="7"/>
        <v>15</v>
      </c>
      <c r="B68" s="281" t="s">
        <v>311</v>
      </c>
      <c r="C68" s="299">
        <v>0</v>
      </c>
      <c r="D68" s="299">
        <v>0</v>
      </c>
      <c r="E68" s="300">
        <v>0</v>
      </c>
      <c r="F68" s="299">
        <v>0</v>
      </c>
      <c r="G68" s="299">
        <v>0</v>
      </c>
    </row>
    <row r="69" spans="1:7" ht="51" hidden="1" x14ac:dyDescent="0.2">
      <c r="A69" s="217">
        <f t="shared" si="7"/>
        <v>16</v>
      </c>
      <c r="B69" s="281" t="s">
        <v>312</v>
      </c>
      <c r="C69" s="299">
        <v>0</v>
      </c>
      <c r="D69" s="299">
        <v>0</v>
      </c>
      <c r="E69" s="300">
        <v>0</v>
      </c>
      <c r="F69" s="299">
        <v>0</v>
      </c>
      <c r="G69" s="299">
        <v>0</v>
      </c>
    </row>
    <row r="70" spans="1:7" ht="51" hidden="1" x14ac:dyDescent="0.2">
      <c r="A70" s="217">
        <f t="shared" si="7"/>
        <v>17</v>
      </c>
      <c r="B70" s="281" t="s">
        <v>313</v>
      </c>
      <c r="C70" s="299">
        <v>0</v>
      </c>
      <c r="D70" s="299">
        <v>0</v>
      </c>
      <c r="E70" s="300">
        <v>0</v>
      </c>
      <c r="F70" s="299">
        <v>0</v>
      </c>
      <c r="G70" s="299">
        <v>0</v>
      </c>
    </row>
    <row r="71" spans="1:7" ht="63.75" hidden="1" x14ac:dyDescent="0.2">
      <c r="A71" s="217">
        <f t="shared" si="7"/>
        <v>18</v>
      </c>
      <c r="B71" s="281" t="s">
        <v>314</v>
      </c>
      <c r="C71" s="299">
        <v>0</v>
      </c>
      <c r="D71" s="299">
        <v>0</v>
      </c>
      <c r="E71" s="300">
        <v>0</v>
      </c>
      <c r="F71" s="299">
        <v>0</v>
      </c>
      <c r="G71" s="299">
        <v>0</v>
      </c>
    </row>
    <row r="72" spans="1:7" ht="51" hidden="1" x14ac:dyDescent="0.2">
      <c r="A72" s="217">
        <f t="shared" si="7"/>
        <v>19</v>
      </c>
      <c r="B72" s="281" t="s">
        <v>315</v>
      </c>
      <c r="C72" s="299">
        <v>0</v>
      </c>
      <c r="D72" s="299">
        <v>0</v>
      </c>
      <c r="E72" s="300">
        <v>0</v>
      </c>
      <c r="F72" s="299">
        <v>0</v>
      </c>
      <c r="G72" s="299">
        <v>0</v>
      </c>
    </row>
    <row r="73" spans="1:7" ht="38.25" hidden="1" x14ac:dyDescent="0.2">
      <c r="A73" s="217">
        <f t="shared" si="7"/>
        <v>20</v>
      </c>
      <c r="B73" s="281" t="s">
        <v>316</v>
      </c>
      <c r="C73" s="299">
        <v>0</v>
      </c>
      <c r="D73" s="299">
        <v>0</v>
      </c>
      <c r="E73" s="300">
        <v>0</v>
      </c>
      <c r="F73" s="299">
        <v>0</v>
      </c>
      <c r="G73" s="299">
        <v>0</v>
      </c>
    </row>
    <row r="74" spans="1:7" ht="38.25" hidden="1" x14ac:dyDescent="0.2">
      <c r="A74" s="217">
        <f t="shared" si="7"/>
        <v>21</v>
      </c>
      <c r="B74" s="281" t="s">
        <v>890</v>
      </c>
      <c r="C74" s="299">
        <v>0</v>
      </c>
      <c r="D74" s="299">
        <v>0</v>
      </c>
      <c r="E74" s="300">
        <v>0</v>
      </c>
      <c r="F74" s="299">
        <v>0</v>
      </c>
      <c r="G74" s="299">
        <v>0</v>
      </c>
    </row>
    <row r="75" spans="1:7" hidden="1" x14ac:dyDescent="0.2">
      <c r="A75" s="217">
        <f t="shared" si="7"/>
        <v>22</v>
      </c>
      <c r="B75" s="281" t="s">
        <v>413</v>
      </c>
      <c r="C75" s="299">
        <v>0</v>
      </c>
      <c r="D75" s="299">
        <v>0</v>
      </c>
      <c r="E75" s="300">
        <v>0</v>
      </c>
      <c r="F75" s="299">
        <v>0</v>
      </c>
      <c r="G75" s="299">
        <v>0</v>
      </c>
    </row>
    <row r="76" spans="1:7" ht="51" hidden="1" x14ac:dyDescent="0.2">
      <c r="A76" s="328">
        <f t="shared" si="7"/>
        <v>23</v>
      </c>
      <c r="B76" s="329" t="s">
        <v>339</v>
      </c>
      <c r="C76" s="339">
        <f>SUM(C77:C83)</f>
        <v>0</v>
      </c>
      <c r="D76" s="339">
        <f>SUM(D77:D83)</f>
        <v>0</v>
      </c>
      <c r="E76" s="339">
        <f>SUM(E77:E83)</f>
        <v>0</v>
      </c>
      <c r="F76" s="339">
        <f>SUM(F77:F83)</f>
        <v>0</v>
      </c>
      <c r="G76" s="339">
        <f>SUM(G77:G83)</f>
        <v>0</v>
      </c>
    </row>
    <row r="77" spans="1:7" ht="25.5" hidden="1" x14ac:dyDescent="0.2">
      <c r="A77" s="217">
        <f t="shared" si="7"/>
        <v>24</v>
      </c>
      <c r="B77" s="281" t="s">
        <v>317</v>
      </c>
      <c r="C77" s="299">
        <v>0</v>
      </c>
      <c r="D77" s="299">
        <v>0</v>
      </c>
      <c r="E77" s="300">
        <v>0</v>
      </c>
      <c r="F77" s="299">
        <v>0</v>
      </c>
      <c r="G77" s="299">
        <v>0</v>
      </c>
    </row>
    <row r="78" spans="1:7" ht="38.25" hidden="1" x14ac:dyDescent="0.2">
      <c r="A78" s="217">
        <f t="shared" si="7"/>
        <v>25</v>
      </c>
      <c r="B78" s="281" t="s">
        <v>999</v>
      </c>
      <c r="C78" s="299">
        <v>0</v>
      </c>
      <c r="D78" s="299">
        <v>0</v>
      </c>
      <c r="E78" s="300">
        <v>0</v>
      </c>
      <c r="F78" s="299">
        <v>0</v>
      </c>
      <c r="G78" s="299">
        <v>0</v>
      </c>
    </row>
    <row r="79" spans="1:7" ht="63.75" hidden="1" x14ac:dyDescent="0.2">
      <c r="A79" s="217">
        <f t="shared" si="7"/>
        <v>26</v>
      </c>
      <c r="B79" s="281" t="s">
        <v>1000</v>
      </c>
      <c r="C79" s="299">
        <v>0</v>
      </c>
      <c r="D79" s="299">
        <v>0</v>
      </c>
      <c r="E79" s="300">
        <v>0</v>
      </c>
      <c r="F79" s="299">
        <v>0</v>
      </c>
      <c r="G79" s="299">
        <v>0</v>
      </c>
    </row>
    <row r="80" spans="1:7" ht="25.5" hidden="1" x14ac:dyDescent="0.2">
      <c r="A80" s="217">
        <f t="shared" si="7"/>
        <v>27</v>
      </c>
      <c r="B80" s="281" t="s">
        <v>335</v>
      </c>
      <c r="C80" s="299">
        <v>0</v>
      </c>
      <c r="D80" s="299">
        <v>0</v>
      </c>
      <c r="E80" s="300">
        <v>0</v>
      </c>
      <c r="F80" s="299">
        <v>0</v>
      </c>
      <c r="G80" s="299">
        <v>0</v>
      </c>
    </row>
    <row r="81" spans="1:7" ht="38.25" hidden="1" x14ac:dyDescent="0.2">
      <c r="A81" s="217">
        <f t="shared" si="7"/>
        <v>28</v>
      </c>
      <c r="B81" s="281" t="s">
        <v>336</v>
      </c>
      <c r="C81" s="299">
        <v>0</v>
      </c>
      <c r="D81" s="299">
        <v>0</v>
      </c>
      <c r="E81" s="300">
        <v>0</v>
      </c>
      <c r="F81" s="299">
        <v>0</v>
      </c>
      <c r="G81" s="299">
        <v>0</v>
      </c>
    </row>
    <row r="82" spans="1:7" hidden="1" x14ac:dyDescent="0.2">
      <c r="A82" s="217">
        <f t="shared" si="7"/>
        <v>29</v>
      </c>
      <c r="B82" s="281" t="s">
        <v>337</v>
      </c>
      <c r="C82" s="299">
        <v>0</v>
      </c>
      <c r="D82" s="299">
        <v>0</v>
      </c>
      <c r="E82" s="300">
        <v>0</v>
      </c>
      <c r="F82" s="299">
        <v>0</v>
      </c>
      <c r="G82" s="299">
        <v>0</v>
      </c>
    </row>
    <row r="83" spans="1:7" ht="51" hidden="1" x14ac:dyDescent="0.2">
      <c r="A83" s="217">
        <f t="shared" si="7"/>
        <v>30</v>
      </c>
      <c r="B83" s="281" t="s">
        <v>1001</v>
      </c>
      <c r="C83" s="299">
        <v>0</v>
      </c>
      <c r="D83" s="299">
        <v>0</v>
      </c>
      <c r="E83" s="300">
        <v>0</v>
      </c>
      <c r="F83" s="299">
        <v>0</v>
      </c>
      <c r="G83" s="299">
        <v>0</v>
      </c>
    </row>
    <row r="84" spans="1:7" hidden="1" x14ac:dyDescent="0.2">
      <c r="A84" s="217">
        <f t="shared" si="7"/>
        <v>31</v>
      </c>
      <c r="B84" s="281" t="s">
        <v>413</v>
      </c>
      <c r="C84" s="299">
        <v>0</v>
      </c>
      <c r="D84" s="299">
        <v>0</v>
      </c>
      <c r="E84" s="300">
        <v>0</v>
      </c>
      <c r="F84" s="299">
        <v>0</v>
      </c>
      <c r="G84" s="299">
        <v>0</v>
      </c>
    </row>
    <row r="85" spans="1:7" ht="38.25" x14ac:dyDescent="0.2">
      <c r="A85" s="328">
        <f>A84+1</f>
        <v>32</v>
      </c>
      <c r="B85" s="329" t="s">
        <v>340</v>
      </c>
      <c r="C85" s="339">
        <f>SUM(C86:C91)</f>
        <v>0</v>
      </c>
      <c r="D85" s="339">
        <f t="shared" ref="D85:F85" si="8">SUM(D86:D91)</f>
        <v>0</v>
      </c>
      <c r="E85" s="339">
        <f t="shared" si="8"/>
        <v>0</v>
      </c>
      <c r="F85" s="339">
        <f t="shared" si="8"/>
        <v>0</v>
      </c>
      <c r="G85" s="339">
        <f>SUM(G86:G91)</f>
        <v>8043560.6900000004</v>
      </c>
    </row>
    <row r="86" spans="1:7" ht="25.5" hidden="1" x14ac:dyDescent="0.2">
      <c r="A86" s="217">
        <f t="shared" si="7"/>
        <v>33</v>
      </c>
      <c r="B86" s="281" t="s">
        <v>416</v>
      </c>
      <c r="C86" s="299">
        <v>0</v>
      </c>
      <c r="D86" s="299">
        <v>0</v>
      </c>
      <c r="E86" s="300">
        <v>0</v>
      </c>
      <c r="F86" s="299">
        <v>0</v>
      </c>
      <c r="G86" s="299">
        <v>0</v>
      </c>
    </row>
    <row r="87" spans="1:7" x14ac:dyDescent="0.2">
      <c r="A87" s="217">
        <f t="shared" si="7"/>
        <v>34</v>
      </c>
      <c r="B87" s="281" t="s">
        <v>319</v>
      </c>
      <c r="C87" s="299">
        <v>0</v>
      </c>
      <c r="D87" s="299">
        <v>0</v>
      </c>
      <c r="E87" s="300">
        <v>0</v>
      </c>
      <c r="F87" s="299">
        <v>0</v>
      </c>
      <c r="G87" s="299">
        <f>'12.1'!F12</f>
        <v>7733310.5700000003</v>
      </c>
    </row>
    <row r="88" spans="1:7" hidden="1" x14ac:dyDescent="0.2">
      <c r="A88" s="217">
        <f t="shared" si="7"/>
        <v>35</v>
      </c>
      <c r="B88" s="281" t="s">
        <v>905</v>
      </c>
      <c r="C88" s="299">
        <v>0</v>
      </c>
      <c r="D88" s="299">
        <v>0</v>
      </c>
      <c r="E88" s="300">
        <v>0</v>
      </c>
      <c r="F88" s="299">
        <v>0</v>
      </c>
      <c r="G88" s="299">
        <v>0</v>
      </c>
    </row>
    <row r="89" spans="1:7" ht="63.75" hidden="1" x14ac:dyDescent="0.2">
      <c r="A89" s="217">
        <f t="shared" si="7"/>
        <v>36</v>
      </c>
      <c r="B89" s="281" t="s">
        <v>906</v>
      </c>
      <c r="C89" s="299">
        <v>0</v>
      </c>
      <c r="D89" s="299">
        <v>0</v>
      </c>
      <c r="E89" s="300">
        <v>0</v>
      </c>
      <c r="F89" s="299">
        <v>0</v>
      </c>
      <c r="G89" s="299">
        <v>0</v>
      </c>
    </row>
    <row r="90" spans="1:7" ht="25.5" hidden="1" x14ac:dyDescent="0.2">
      <c r="A90" s="217">
        <f t="shared" si="7"/>
        <v>37</v>
      </c>
      <c r="B90" s="281" t="s">
        <v>320</v>
      </c>
      <c r="C90" s="299">
        <v>0</v>
      </c>
      <c r="D90" s="299">
        <v>0</v>
      </c>
      <c r="E90" s="300">
        <v>0</v>
      </c>
      <c r="F90" s="299">
        <v>0</v>
      </c>
      <c r="G90" s="299">
        <v>0</v>
      </c>
    </row>
    <row r="91" spans="1:7" x14ac:dyDescent="0.2">
      <c r="A91" s="217">
        <f t="shared" si="7"/>
        <v>38</v>
      </c>
      <c r="B91" s="281" t="s">
        <v>413</v>
      </c>
      <c r="C91" s="299">
        <v>0</v>
      </c>
      <c r="D91" s="299">
        <v>0</v>
      </c>
      <c r="E91" s="300">
        <v>0</v>
      </c>
      <c r="F91" s="299">
        <v>0</v>
      </c>
      <c r="G91" s="299">
        <f>'20.1'!F19</f>
        <v>310250.12</v>
      </c>
    </row>
    <row r="92" spans="1:7" x14ac:dyDescent="0.2">
      <c r="A92" s="280">
        <f>A91+1</f>
        <v>39</v>
      </c>
      <c r="B92" s="354" t="s">
        <v>714</v>
      </c>
      <c r="C92" s="355">
        <f>C85+C76+C64+C58+C54</f>
        <v>32424632.069999997</v>
      </c>
      <c r="D92" s="355">
        <f t="shared" ref="D92:G92" si="9">D85+D76+D64+D58+D54</f>
        <v>0</v>
      </c>
      <c r="E92" s="355">
        <f t="shared" si="9"/>
        <v>0</v>
      </c>
      <c r="F92" s="355">
        <f t="shared" si="9"/>
        <v>0</v>
      </c>
      <c r="G92" s="355">
        <f t="shared" si="9"/>
        <v>8068160.6900000004</v>
      </c>
    </row>
    <row r="93" spans="1:7" ht="13.5" hidden="1" thickBot="1" x14ac:dyDescent="0.25">
      <c r="A93" s="115">
        <f t="shared" si="7"/>
        <v>40</v>
      </c>
      <c r="B93" s="36" t="s">
        <v>700</v>
      </c>
      <c r="C93" s="483"/>
      <c r="D93" s="484"/>
      <c r="E93" s="484"/>
      <c r="F93" s="484"/>
      <c r="G93" s="485"/>
    </row>
  </sheetData>
  <mergeCells count="8">
    <mergeCell ref="C93:G93"/>
    <mergeCell ref="A1:G1"/>
    <mergeCell ref="A2:G2"/>
    <mergeCell ref="A3:G3"/>
    <mergeCell ref="A4:G4"/>
    <mergeCell ref="A5:G5"/>
    <mergeCell ref="A50:G50"/>
    <mergeCell ref="C48:G48"/>
  </mergeCells>
  <printOptions horizontalCentered="1"/>
  <pageMargins left="0.39370078740157483" right="0.39370078740157483" top="0.39370078740157483" bottom="0.39370078740157483" header="0.31496062992125984" footer="0.31496062992125984"/>
  <pageSetup paperSize="9" orientation="landscape" horizontalDpi="0" verticalDpi="0" r:id="rId1"/>
  <rowBreaks count="1" manualBreakCount="1">
    <brk id="47"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77"/>
  <sheetViews>
    <sheetView view="pageBreakPreview" topLeftCell="A27" zoomScaleNormal="100" zoomScaleSheetLayoutView="100" workbookViewId="0">
      <selection activeCell="D33" sqref="D33"/>
    </sheetView>
  </sheetViews>
  <sheetFormatPr defaultRowHeight="12.75" x14ac:dyDescent="0.2"/>
  <cols>
    <col min="1" max="1" width="9.140625" style="31"/>
    <col min="2" max="2" width="27" style="31" customWidth="1"/>
    <col min="3" max="6" width="14.140625" style="31" customWidth="1"/>
    <col min="7" max="7" width="13.7109375" style="31" customWidth="1"/>
    <col min="8" max="16384" width="9.140625" style="31"/>
  </cols>
  <sheetData>
    <row r="1" spans="1:6" ht="15.75" x14ac:dyDescent="0.2">
      <c r="A1" s="436" t="s">
        <v>116</v>
      </c>
      <c r="B1" s="436"/>
      <c r="C1" s="436"/>
      <c r="D1" s="436"/>
      <c r="E1" s="436"/>
      <c r="F1" s="436"/>
    </row>
    <row r="2" spans="1:6" ht="15.75" x14ac:dyDescent="0.2">
      <c r="A2" s="437" t="s">
        <v>117</v>
      </c>
      <c r="B2" s="437"/>
      <c r="C2" s="437"/>
      <c r="D2" s="437"/>
      <c r="E2" s="437"/>
      <c r="F2" s="437"/>
    </row>
    <row r="3" spans="1:6" ht="15.75" x14ac:dyDescent="0.2">
      <c r="A3" s="437" t="str">
        <f>'52.2'!A3:G3</f>
        <v>по состоянию на 31.03.2026</v>
      </c>
      <c r="B3" s="437"/>
      <c r="C3" s="437"/>
      <c r="D3" s="437"/>
      <c r="E3" s="437"/>
      <c r="F3" s="437"/>
    </row>
    <row r="4" spans="1:6" ht="15.75" x14ac:dyDescent="0.2">
      <c r="A4" s="437" t="s">
        <v>671</v>
      </c>
      <c r="B4" s="437"/>
      <c r="C4" s="437"/>
      <c r="D4" s="437"/>
      <c r="E4" s="437"/>
      <c r="F4" s="437"/>
    </row>
    <row r="5" spans="1:6" ht="15.75" x14ac:dyDescent="0.2">
      <c r="A5" s="457" t="s">
        <v>1003</v>
      </c>
      <c r="B5" s="457"/>
      <c r="C5" s="457"/>
      <c r="D5" s="457"/>
      <c r="E5" s="457"/>
      <c r="F5" s="457"/>
    </row>
    <row r="6" spans="1:6" x14ac:dyDescent="0.2">
      <c r="F6" s="34" t="s">
        <v>318</v>
      </c>
    </row>
    <row r="7" spans="1:6" ht="89.25" x14ac:dyDescent="0.2">
      <c r="A7" s="220" t="s">
        <v>0</v>
      </c>
      <c r="B7" s="220" t="s">
        <v>2</v>
      </c>
      <c r="C7" s="220" t="s">
        <v>341</v>
      </c>
      <c r="D7" s="220" t="s">
        <v>342</v>
      </c>
      <c r="E7" s="220" t="s">
        <v>343</v>
      </c>
      <c r="F7" s="220" t="s">
        <v>125</v>
      </c>
    </row>
    <row r="8" spans="1:6" x14ac:dyDescent="0.2">
      <c r="A8" s="280">
        <v>1</v>
      </c>
      <c r="B8" s="280">
        <v>2</v>
      </c>
      <c r="C8" s="280">
        <v>3</v>
      </c>
      <c r="D8" s="280">
        <v>4</v>
      </c>
      <c r="E8" s="280">
        <v>5</v>
      </c>
      <c r="F8" s="280">
        <v>6</v>
      </c>
    </row>
    <row r="9" spans="1:6" x14ac:dyDescent="0.2">
      <c r="A9" s="495" t="s">
        <v>48</v>
      </c>
      <c r="B9" s="495"/>
      <c r="C9" s="495"/>
      <c r="D9" s="495"/>
      <c r="E9" s="495"/>
      <c r="F9" s="495"/>
    </row>
    <row r="10" spans="1:6" x14ac:dyDescent="0.2">
      <c r="A10" s="328">
        <v>1</v>
      </c>
      <c r="B10" s="329" t="s">
        <v>55</v>
      </c>
      <c r="C10" s="339">
        <f>'5.1'!C13</f>
        <v>1718205.85</v>
      </c>
      <c r="D10" s="339">
        <v>0</v>
      </c>
      <c r="E10" s="339">
        <v>0</v>
      </c>
      <c r="F10" s="339">
        <f>SUM(C10:E10)</f>
        <v>1718205.85</v>
      </c>
    </row>
    <row r="11" spans="1:6" ht="56.25" customHeight="1" x14ac:dyDescent="0.2">
      <c r="A11" s="328">
        <f t="shared" ref="A11:A26" si="0">A10+1</f>
        <v>2</v>
      </c>
      <c r="B11" s="329" t="s">
        <v>54</v>
      </c>
      <c r="C11" s="339">
        <f>SUM(C12:C16)</f>
        <v>81541595.849999994</v>
      </c>
      <c r="D11" s="339">
        <f>SUM(D12:D16)</f>
        <v>0</v>
      </c>
      <c r="E11" s="339">
        <f>SUM(E12:E16)</f>
        <v>0</v>
      </c>
      <c r="F11" s="339">
        <f>SUM(F12:F16)</f>
        <v>81541595.849999994</v>
      </c>
    </row>
    <row r="12" spans="1:6" ht="84" customHeight="1" x14ac:dyDescent="0.2">
      <c r="A12" s="331">
        <f t="shared" si="0"/>
        <v>3</v>
      </c>
      <c r="B12" s="332" t="s">
        <v>57</v>
      </c>
      <c r="C12" s="299">
        <f>'6.1'!C18</f>
        <v>81541595.849999994</v>
      </c>
      <c r="D12" s="299">
        <v>0</v>
      </c>
      <c r="E12" s="299">
        <v>0</v>
      </c>
      <c r="F12" s="299">
        <f>SUM(C12:E12)</f>
        <v>81541595.849999994</v>
      </c>
    </row>
    <row r="13" spans="1:6" ht="76.5" hidden="1" x14ac:dyDescent="0.2">
      <c r="A13" s="217">
        <f t="shared" si="0"/>
        <v>4</v>
      </c>
      <c r="B13" s="281" t="s">
        <v>1004</v>
      </c>
      <c r="C13" s="299">
        <v>0</v>
      </c>
      <c r="D13" s="299">
        <v>0</v>
      </c>
      <c r="E13" s="299">
        <v>0</v>
      </c>
      <c r="F13" s="299">
        <f>SUM(C13:E13)</f>
        <v>0</v>
      </c>
    </row>
    <row r="14" spans="1:6" ht="51" hidden="1" x14ac:dyDescent="0.2">
      <c r="A14" s="328">
        <f t="shared" si="0"/>
        <v>5</v>
      </c>
      <c r="B14" s="329" t="s">
        <v>56</v>
      </c>
      <c r="C14" s="339">
        <v>0</v>
      </c>
      <c r="D14" s="339">
        <v>0</v>
      </c>
      <c r="E14" s="339">
        <v>0</v>
      </c>
      <c r="F14" s="339">
        <f>SUM(C14:E14)</f>
        <v>0</v>
      </c>
    </row>
    <row r="15" spans="1:6" hidden="1" x14ac:dyDescent="0.2">
      <c r="A15" s="217">
        <f t="shared" si="0"/>
        <v>6</v>
      </c>
      <c r="B15" s="281" t="s">
        <v>58</v>
      </c>
      <c r="C15" s="299">
        <v>0</v>
      </c>
      <c r="D15" s="299">
        <v>0</v>
      </c>
      <c r="E15" s="299">
        <v>0</v>
      </c>
      <c r="F15" s="299">
        <f>SUM(C15:E15)</f>
        <v>0</v>
      </c>
    </row>
    <row r="16" spans="1:6" hidden="1" x14ac:dyDescent="0.2">
      <c r="A16" s="217">
        <f t="shared" si="0"/>
        <v>7</v>
      </c>
      <c r="B16" s="281" t="s">
        <v>59</v>
      </c>
      <c r="C16" s="299">
        <v>0</v>
      </c>
      <c r="D16" s="299">
        <v>0</v>
      </c>
      <c r="E16" s="299">
        <v>0</v>
      </c>
      <c r="F16" s="299">
        <f>SUM(C16:E16)</f>
        <v>0</v>
      </c>
    </row>
    <row r="17" spans="1:6" ht="56.25" customHeight="1" x14ac:dyDescent="0.2">
      <c r="A17" s="328">
        <f t="shared" si="0"/>
        <v>8</v>
      </c>
      <c r="B17" s="329" t="s">
        <v>60</v>
      </c>
      <c r="C17" s="339">
        <f>SUM(C18:C21)</f>
        <v>37427186.18</v>
      </c>
      <c r="D17" s="339">
        <f>SUM(D18:D21)</f>
        <v>0</v>
      </c>
      <c r="E17" s="339">
        <f>SUM(E18:E21)</f>
        <v>0</v>
      </c>
      <c r="F17" s="339">
        <f>SUM(F18:F21)</f>
        <v>37427186.18</v>
      </c>
    </row>
    <row r="18" spans="1:6" ht="44.25" customHeight="1" x14ac:dyDescent="0.2">
      <c r="A18" s="217">
        <f t="shared" si="0"/>
        <v>9</v>
      </c>
      <c r="B18" s="281" t="s">
        <v>61</v>
      </c>
      <c r="C18" s="299">
        <f>'10.1'!C11</f>
        <v>30052972.600000001</v>
      </c>
      <c r="D18" s="299">
        <v>0</v>
      </c>
      <c r="E18" s="299">
        <v>0</v>
      </c>
      <c r="F18" s="299">
        <f>SUM(C18:E18)</f>
        <v>30052972.600000001</v>
      </c>
    </row>
    <row r="19" spans="1:6" ht="25.5" hidden="1" x14ac:dyDescent="0.2">
      <c r="A19" s="217">
        <f t="shared" si="0"/>
        <v>10</v>
      </c>
      <c r="B19" s="281" t="s">
        <v>62</v>
      </c>
      <c r="C19" s="299">
        <v>0</v>
      </c>
      <c r="D19" s="299">
        <v>0</v>
      </c>
      <c r="E19" s="299">
        <v>0</v>
      </c>
      <c r="F19" s="299">
        <f t="shared" ref="F19:F25" si="1">SUM(C19:E19)</f>
        <v>0</v>
      </c>
    </row>
    <row r="20" spans="1:6" x14ac:dyDescent="0.2">
      <c r="A20" s="217">
        <f t="shared" si="0"/>
        <v>11</v>
      </c>
      <c r="B20" s="281" t="s">
        <v>63</v>
      </c>
      <c r="C20" s="299">
        <f>'12.1'!C12</f>
        <v>7374213.5800000001</v>
      </c>
      <c r="D20" s="299">
        <v>0</v>
      </c>
      <c r="E20" s="299">
        <v>0</v>
      </c>
      <c r="F20" s="299">
        <f t="shared" si="1"/>
        <v>7374213.5800000001</v>
      </c>
    </row>
    <row r="21" spans="1:6" ht="25.5" hidden="1" x14ac:dyDescent="0.2">
      <c r="A21" s="328">
        <f t="shared" si="0"/>
        <v>12</v>
      </c>
      <c r="B21" s="329" t="s">
        <v>1005</v>
      </c>
      <c r="C21" s="339">
        <v>0</v>
      </c>
      <c r="D21" s="339">
        <v>0</v>
      </c>
      <c r="E21" s="339">
        <v>0</v>
      </c>
      <c r="F21" s="339">
        <f t="shared" si="1"/>
        <v>0</v>
      </c>
    </row>
    <row r="22" spans="1:6" ht="25.5" hidden="1" x14ac:dyDescent="0.2">
      <c r="A22" s="217">
        <f t="shared" si="0"/>
        <v>13</v>
      </c>
      <c r="B22" s="281" t="s">
        <v>1006</v>
      </c>
      <c r="C22" s="299">
        <v>0</v>
      </c>
      <c r="D22" s="299">
        <v>0</v>
      </c>
      <c r="E22" s="299">
        <v>0</v>
      </c>
      <c r="F22" s="299">
        <f t="shared" si="1"/>
        <v>0</v>
      </c>
    </row>
    <row r="23" spans="1:6" ht="25.5" hidden="1" x14ac:dyDescent="0.2">
      <c r="A23" s="217">
        <f t="shared" si="0"/>
        <v>14</v>
      </c>
      <c r="B23" s="281" t="s">
        <v>1007</v>
      </c>
      <c r="C23" s="299">
        <v>0</v>
      </c>
      <c r="D23" s="299">
        <v>0</v>
      </c>
      <c r="E23" s="299">
        <v>0</v>
      </c>
      <c r="F23" s="299">
        <f t="shared" si="1"/>
        <v>0</v>
      </c>
    </row>
    <row r="24" spans="1:6" ht="51" hidden="1" x14ac:dyDescent="0.2">
      <c r="A24" s="217">
        <f t="shared" si="0"/>
        <v>15</v>
      </c>
      <c r="B24" s="281" t="s">
        <v>65</v>
      </c>
      <c r="C24" s="299">
        <v>0</v>
      </c>
      <c r="D24" s="299">
        <v>0</v>
      </c>
      <c r="E24" s="299">
        <v>0</v>
      </c>
      <c r="F24" s="299">
        <f t="shared" si="1"/>
        <v>0</v>
      </c>
    </row>
    <row r="25" spans="1:6" x14ac:dyDescent="0.2">
      <c r="A25" s="328">
        <f t="shared" si="0"/>
        <v>16</v>
      </c>
      <c r="B25" s="329" t="s">
        <v>78</v>
      </c>
      <c r="C25" s="339">
        <f>'20.1'!C19</f>
        <v>580073.89</v>
      </c>
      <c r="D25" s="339">
        <v>0</v>
      </c>
      <c r="E25" s="339">
        <v>0</v>
      </c>
      <c r="F25" s="339">
        <f t="shared" si="1"/>
        <v>580073.89</v>
      </c>
    </row>
    <row r="26" spans="1:6" x14ac:dyDescent="0.2">
      <c r="A26" s="220">
        <f t="shared" si="0"/>
        <v>17</v>
      </c>
      <c r="B26" s="320" t="s">
        <v>26</v>
      </c>
      <c r="C26" s="321">
        <f>C10+C11+C17+C21+C22+C23+C24+C25</f>
        <v>121267061.77</v>
      </c>
      <c r="D26" s="321">
        <f>D10+D11+D17+D21+D22+D23+D24+D25</f>
        <v>0</v>
      </c>
      <c r="E26" s="321">
        <f>E10+E11+E17+E21+E22+E23+E24+E25</f>
        <v>0</v>
      </c>
      <c r="F26" s="321">
        <f>F10+F11+F17+F21+F22+F23+F24+F25</f>
        <v>121267061.77</v>
      </c>
    </row>
    <row r="27" spans="1:6" x14ac:dyDescent="0.2">
      <c r="A27" s="495" t="s">
        <v>49</v>
      </c>
      <c r="B27" s="495"/>
      <c r="C27" s="495"/>
      <c r="D27" s="495"/>
      <c r="E27" s="495"/>
      <c r="F27" s="495"/>
    </row>
    <row r="28" spans="1:6" ht="51" hidden="1" x14ac:dyDescent="0.2">
      <c r="A28" s="328">
        <f>A26+1</f>
        <v>18</v>
      </c>
      <c r="B28" s="329" t="s">
        <v>108</v>
      </c>
      <c r="C28" s="356">
        <f>SUM(C29:C30)</f>
        <v>0</v>
      </c>
      <c r="D28" s="356">
        <f>SUM(D29:D30)</f>
        <v>0</v>
      </c>
      <c r="E28" s="356">
        <f>SUM(E29:E30)</f>
        <v>0</v>
      </c>
      <c r="F28" s="356">
        <f>SUM(F29:F30)</f>
        <v>0</v>
      </c>
    </row>
    <row r="29" spans="1:6" ht="76.5" hidden="1" x14ac:dyDescent="0.2">
      <c r="A29" s="331">
        <f t="shared" ref="A29:A40" si="2">A28+1</f>
        <v>19</v>
      </c>
      <c r="B29" s="332" t="s">
        <v>81</v>
      </c>
      <c r="C29" s="340">
        <v>0</v>
      </c>
      <c r="D29" s="340">
        <v>0</v>
      </c>
      <c r="E29" s="340">
        <v>0</v>
      </c>
      <c r="F29" s="340">
        <f t="shared" ref="F29:F37" si="3">SUM(C29:E29)</f>
        <v>0</v>
      </c>
    </row>
    <row r="30" spans="1:6" ht="89.25" hidden="1" x14ac:dyDescent="0.2">
      <c r="A30" s="217">
        <f t="shared" si="2"/>
        <v>20</v>
      </c>
      <c r="B30" s="281" t="s">
        <v>85</v>
      </c>
      <c r="C30" s="340">
        <v>0</v>
      </c>
      <c r="D30" s="340">
        <v>0</v>
      </c>
      <c r="E30" s="340">
        <v>0</v>
      </c>
      <c r="F30" s="340">
        <f t="shared" si="3"/>
        <v>0</v>
      </c>
    </row>
    <row r="31" spans="1:6" ht="51" x14ac:dyDescent="0.2">
      <c r="A31" s="328">
        <f t="shared" si="2"/>
        <v>21</v>
      </c>
      <c r="B31" s="329" t="s">
        <v>87</v>
      </c>
      <c r="C31" s="339">
        <f>SUM(C32:C35)</f>
        <v>1380614.8599999999</v>
      </c>
      <c r="D31" s="339">
        <f>SUM(D32:D35)</f>
        <v>0</v>
      </c>
      <c r="E31" s="339">
        <f>SUM(E32:E35)</f>
        <v>0</v>
      </c>
      <c r="F31" s="339">
        <f>SUM(F32:F35)</f>
        <v>1380614.8599999999</v>
      </c>
    </row>
    <row r="32" spans="1:6" hidden="1" x14ac:dyDescent="0.2">
      <c r="A32" s="217">
        <f t="shared" si="2"/>
        <v>22</v>
      </c>
      <c r="B32" s="281" t="s">
        <v>88</v>
      </c>
      <c r="C32" s="299">
        <v>0</v>
      </c>
      <c r="D32" s="299">
        <v>0</v>
      </c>
      <c r="E32" s="299">
        <v>0</v>
      </c>
      <c r="F32" s="299">
        <f t="shared" si="3"/>
        <v>0</v>
      </c>
    </row>
    <row r="33" spans="1:6" ht="25.5" x14ac:dyDescent="0.2">
      <c r="A33" s="217">
        <f t="shared" si="2"/>
        <v>23</v>
      </c>
      <c r="B33" s="281" t="s">
        <v>89</v>
      </c>
      <c r="C33" s="299">
        <f>'24.1'!C10</f>
        <v>284256.89</v>
      </c>
      <c r="D33" s="299">
        <v>0</v>
      </c>
      <c r="E33" s="299">
        <v>0</v>
      </c>
      <c r="F33" s="299">
        <f t="shared" si="3"/>
        <v>284256.89</v>
      </c>
    </row>
    <row r="34" spans="1:6" ht="25.5" hidden="1" x14ac:dyDescent="0.2">
      <c r="A34" s="217">
        <f t="shared" si="2"/>
        <v>24</v>
      </c>
      <c r="B34" s="281" t="s">
        <v>90</v>
      </c>
      <c r="C34" s="299">
        <v>0</v>
      </c>
      <c r="D34" s="299">
        <v>0</v>
      </c>
      <c r="E34" s="299">
        <v>0</v>
      </c>
      <c r="F34" s="299">
        <f t="shared" si="3"/>
        <v>0</v>
      </c>
    </row>
    <row r="35" spans="1:6" x14ac:dyDescent="0.2">
      <c r="A35" s="331">
        <f t="shared" si="2"/>
        <v>25</v>
      </c>
      <c r="B35" s="332" t="s">
        <v>91</v>
      </c>
      <c r="C35" s="299">
        <f>'26.1'!C31</f>
        <v>1096357.97</v>
      </c>
      <c r="D35" s="299">
        <v>0</v>
      </c>
      <c r="E35" s="299">
        <v>0</v>
      </c>
      <c r="F35" s="299">
        <f t="shared" si="3"/>
        <v>1096357.97</v>
      </c>
    </row>
    <row r="36" spans="1:6" ht="51" x14ac:dyDescent="0.2">
      <c r="A36" s="328">
        <f t="shared" si="2"/>
        <v>26</v>
      </c>
      <c r="B36" s="329" t="s">
        <v>241</v>
      </c>
      <c r="C36" s="339">
        <v>0</v>
      </c>
      <c r="D36" s="339">
        <v>0</v>
      </c>
      <c r="E36" s="339">
        <v>0</v>
      </c>
      <c r="F36" s="339">
        <f t="shared" si="3"/>
        <v>0</v>
      </c>
    </row>
    <row r="37" spans="1:6" x14ac:dyDescent="0.2">
      <c r="A37" s="328">
        <f t="shared" si="2"/>
        <v>27</v>
      </c>
      <c r="B37" s="329" t="s">
        <v>135</v>
      </c>
      <c r="C37" s="339">
        <f>'29.1'!C16</f>
        <v>2515467.16</v>
      </c>
      <c r="D37" s="339">
        <v>0</v>
      </c>
      <c r="E37" s="339">
        <v>0</v>
      </c>
      <c r="F37" s="339">
        <f t="shared" si="3"/>
        <v>2515467.16</v>
      </c>
    </row>
    <row r="38" spans="1:6" x14ac:dyDescent="0.2">
      <c r="A38" s="324">
        <f t="shared" si="2"/>
        <v>28</v>
      </c>
      <c r="B38" s="298" t="s">
        <v>52</v>
      </c>
      <c r="C38" s="334">
        <f>C28+C31+C36+C37</f>
        <v>3896082.02</v>
      </c>
      <c r="D38" s="334">
        <f>D28+D31+D36+D37</f>
        <v>0</v>
      </c>
      <c r="E38" s="334">
        <f>E28+E31+E36+E37</f>
        <v>0</v>
      </c>
      <c r="F38" s="334">
        <f>F28+F31+F36+F37</f>
        <v>3896082.02</v>
      </c>
    </row>
    <row r="39" spans="1:6" x14ac:dyDescent="0.2">
      <c r="A39" s="220">
        <f t="shared" si="2"/>
        <v>29</v>
      </c>
      <c r="B39" s="320" t="s">
        <v>349</v>
      </c>
      <c r="C39" s="321">
        <f>C26-C38</f>
        <v>117370979.75</v>
      </c>
      <c r="D39" s="321">
        <f>D26-D38</f>
        <v>0</v>
      </c>
      <c r="E39" s="321">
        <f>E26-E38</f>
        <v>0</v>
      </c>
      <c r="F39" s="321">
        <f>F26-F38</f>
        <v>117370979.75</v>
      </c>
    </row>
    <row r="40" spans="1:6" ht="13.5" hidden="1" thickBot="1" x14ac:dyDescent="0.25">
      <c r="A40" s="76">
        <f t="shared" si="2"/>
        <v>30</v>
      </c>
      <c r="B40" s="77" t="s">
        <v>700</v>
      </c>
      <c r="C40" s="483"/>
      <c r="D40" s="484"/>
      <c r="E40" s="484"/>
      <c r="F40" s="485"/>
    </row>
    <row r="42" spans="1:6" ht="30.75" customHeight="1" x14ac:dyDescent="0.2">
      <c r="A42" s="457" t="s">
        <v>1008</v>
      </c>
      <c r="B42" s="457"/>
      <c r="C42" s="457"/>
      <c r="D42" s="457"/>
      <c r="E42" s="457"/>
      <c r="F42" s="457"/>
    </row>
    <row r="43" spans="1:6" x14ac:dyDescent="0.2">
      <c r="F43" s="34" t="s">
        <v>318</v>
      </c>
    </row>
    <row r="44" spans="1:6" ht="89.25" x14ac:dyDescent="0.2">
      <c r="A44" s="220" t="s">
        <v>0</v>
      </c>
      <c r="B44" s="220" t="s">
        <v>2</v>
      </c>
      <c r="C44" s="220" t="s">
        <v>341</v>
      </c>
      <c r="D44" s="220" t="s">
        <v>342</v>
      </c>
      <c r="E44" s="220" t="s">
        <v>343</v>
      </c>
      <c r="F44" s="220" t="s">
        <v>125</v>
      </c>
    </row>
    <row r="45" spans="1:6" x14ac:dyDescent="0.2">
      <c r="A45" s="280">
        <v>1</v>
      </c>
      <c r="B45" s="280">
        <v>2</v>
      </c>
      <c r="C45" s="280">
        <v>3</v>
      </c>
      <c r="D45" s="280">
        <v>4</v>
      </c>
      <c r="E45" s="280">
        <v>5</v>
      </c>
      <c r="F45" s="280">
        <v>6</v>
      </c>
    </row>
    <row r="46" spans="1:6" x14ac:dyDescent="0.2">
      <c r="A46" s="495" t="s">
        <v>48</v>
      </c>
      <c r="B46" s="495"/>
      <c r="C46" s="495"/>
      <c r="D46" s="495"/>
      <c r="E46" s="495"/>
      <c r="F46" s="495"/>
    </row>
    <row r="47" spans="1:6" x14ac:dyDescent="0.2">
      <c r="A47" s="328">
        <v>1</v>
      </c>
      <c r="B47" s="329" t="s">
        <v>55</v>
      </c>
      <c r="C47" s="339">
        <f>'5.1'!F13</f>
        <v>711415.08</v>
      </c>
      <c r="D47" s="339">
        <v>0</v>
      </c>
      <c r="E47" s="339">
        <v>0</v>
      </c>
      <c r="F47" s="339">
        <f>SUM(C47:E47)</f>
        <v>711415.08</v>
      </c>
    </row>
    <row r="48" spans="1:6" ht="51" x14ac:dyDescent="0.2">
      <c r="A48" s="328">
        <f t="shared" ref="A48:A63" si="4">A47+1</f>
        <v>2</v>
      </c>
      <c r="B48" s="329" t="s">
        <v>344</v>
      </c>
      <c r="C48" s="339">
        <f>SUM(C49:C53)</f>
        <v>81541595.849999994</v>
      </c>
      <c r="D48" s="339">
        <f>SUM(D49:D53)</f>
        <v>0</v>
      </c>
      <c r="E48" s="339">
        <f>SUM(E49:E53)</f>
        <v>0</v>
      </c>
      <c r="F48" s="339">
        <f>SUM(F49:F53)</f>
        <v>81541595.849999994</v>
      </c>
    </row>
    <row r="49" spans="1:6" ht="76.5" x14ac:dyDescent="0.2">
      <c r="A49" s="331">
        <f t="shared" si="4"/>
        <v>3</v>
      </c>
      <c r="B49" s="332" t="s">
        <v>57</v>
      </c>
      <c r="C49" s="299">
        <f>'6.1'!D18</f>
        <v>81541595.849999994</v>
      </c>
      <c r="D49" s="299">
        <v>0</v>
      </c>
      <c r="E49" s="299">
        <v>0</v>
      </c>
      <c r="F49" s="299">
        <f>SUM(C49:E49)</f>
        <v>81541595.849999994</v>
      </c>
    </row>
    <row r="50" spans="1:6" ht="89.25" hidden="1" x14ac:dyDescent="0.2">
      <c r="A50" s="217">
        <f t="shared" si="4"/>
        <v>4</v>
      </c>
      <c r="B50" s="281" t="s">
        <v>345</v>
      </c>
      <c r="C50" s="299">
        <v>0</v>
      </c>
      <c r="D50" s="299">
        <v>0</v>
      </c>
      <c r="E50" s="299">
        <v>0</v>
      </c>
      <c r="F50" s="299">
        <f>SUM(C50:E50)</f>
        <v>0</v>
      </c>
    </row>
    <row r="51" spans="1:6" ht="51" hidden="1" x14ac:dyDescent="0.2">
      <c r="A51" s="328">
        <f t="shared" si="4"/>
        <v>5</v>
      </c>
      <c r="B51" s="329" t="s">
        <v>56</v>
      </c>
      <c r="C51" s="339">
        <f>SUM(C52:C53)</f>
        <v>0</v>
      </c>
      <c r="D51" s="339">
        <f>SUM(D52:D53)</f>
        <v>0</v>
      </c>
      <c r="E51" s="339">
        <f>SUM(E52:E53)</f>
        <v>0</v>
      </c>
      <c r="F51" s="339">
        <f>SUM(F52:F53)</f>
        <v>0</v>
      </c>
    </row>
    <row r="52" spans="1:6" hidden="1" x14ac:dyDescent="0.2">
      <c r="A52" s="217">
        <f t="shared" si="4"/>
        <v>6</v>
      </c>
      <c r="B52" s="281" t="s">
        <v>58</v>
      </c>
      <c r="C52" s="299">
        <v>0</v>
      </c>
      <c r="D52" s="299">
        <v>0</v>
      </c>
      <c r="E52" s="299">
        <v>0</v>
      </c>
      <c r="F52" s="299">
        <f>SUM(C52:E52)</f>
        <v>0</v>
      </c>
    </row>
    <row r="53" spans="1:6" hidden="1" x14ac:dyDescent="0.2">
      <c r="A53" s="217">
        <f t="shared" si="4"/>
        <v>7</v>
      </c>
      <c r="B53" s="281" t="s">
        <v>59</v>
      </c>
      <c r="C53" s="299">
        <v>0</v>
      </c>
      <c r="D53" s="299">
        <v>0</v>
      </c>
      <c r="E53" s="299">
        <v>0</v>
      </c>
      <c r="F53" s="299">
        <f>SUM(C53:E53)</f>
        <v>0</v>
      </c>
    </row>
    <row r="54" spans="1:6" ht="51" x14ac:dyDescent="0.2">
      <c r="A54" s="328">
        <f t="shared" si="4"/>
        <v>8</v>
      </c>
      <c r="B54" s="329" t="s">
        <v>60</v>
      </c>
      <c r="C54" s="339">
        <f>SUM(C55:C57)</f>
        <v>39471127.560000002</v>
      </c>
      <c r="D54" s="339">
        <f>SUM(D55:D57)</f>
        <v>0</v>
      </c>
      <c r="E54" s="339">
        <f>SUM(E55:E57)</f>
        <v>0</v>
      </c>
      <c r="F54" s="339">
        <f>SUM(F55:F57)</f>
        <v>39471127.560000002</v>
      </c>
    </row>
    <row r="55" spans="1:6" ht="38.25" x14ac:dyDescent="0.2">
      <c r="A55" s="217">
        <f t="shared" si="4"/>
        <v>9</v>
      </c>
      <c r="B55" s="281" t="s">
        <v>61</v>
      </c>
      <c r="C55" s="299">
        <f>'10.1'!F11</f>
        <v>31737816.989999998</v>
      </c>
      <c r="D55" s="299">
        <v>0</v>
      </c>
      <c r="E55" s="299">
        <v>0</v>
      </c>
      <c r="F55" s="299">
        <f>SUM(C55:E55)</f>
        <v>31737816.989999998</v>
      </c>
    </row>
    <row r="56" spans="1:6" ht="25.5" hidden="1" x14ac:dyDescent="0.2">
      <c r="A56" s="217">
        <f t="shared" si="4"/>
        <v>10</v>
      </c>
      <c r="B56" s="281" t="s">
        <v>62</v>
      </c>
      <c r="C56" s="299">
        <v>0</v>
      </c>
      <c r="D56" s="299">
        <v>0</v>
      </c>
      <c r="E56" s="299">
        <v>0</v>
      </c>
      <c r="F56" s="299">
        <f t="shared" ref="F56:F62" si="5">SUM(C56:E56)</f>
        <v>0</v>
      </c>
    </row>
    <row r="57" spans="1:6" x14ac:dyDescent="0.2">
      <c r="A57" s="217">
        <f t="shared" si="4"/>
        <v>11</v>
      </c>
      <c r="B57" s="281" t="s">
        <v>63</v>
      </c>
      <c r="C57" s="299">
        <f>'12.1'!F12</f>
        <v>7733310.5700000003</v>
      </c>
      <c r="D57" s="299">
        <v>0</v>
      </c>
      <c r="E57" s="299">
        <v>0</v>
      </c>
      <c r="F57" s="299">
        <f t="shared" si="5"/>
        <v>7733310.5700000003</v>
      </c>
    </row>
    <row r="58" spans="1:6" ht="25.5" hidden="1" x14ac:dyDescent="0.2">
      <c r="A58" s="328">
        <f t="shared" si="4"/>
        <v>12</v>
      </c>
      <c r="B58" s="329" t="s">
        <v>1005</v>
      </c>
      <c r="C58" s="339">
        <v>0</v>
      </c>
      <c r="D58" s="339">
        <v>0</v>
      </c>
      <c r="E58" s="339">
        <v>0</v>
      </c>
      <c r="F58" s="339">
        <f t="shared" si="5"/>
        <v>0</v>
      </c>
    </row>
    <row r="59" spans="1:6" ht="25.5" hidden="1" x14ac:dyDescent="0.2">
      <c r="A59" s="217">
        <f t="shared" si="4"/>
        <v>13</v>
      </c>
      <c r="B59" s="281" t="s">
        <v>1006</v>
      </c>
      <c r="C59" s="299">
        <v>0</v>
      </c>
      <c r="D59" s="299">
        <v>0</v>
      </c>
      <c r="E59" s="299">
        <v>0</v>
      </c>
      <c r="F59" s="299">
        <f t="shared" si="5"/>
        <v>0</v>
      </c>
    </row>
    <row r="60" spans="1:6" ht="25.5" hidden="1" x14ac:dyDescent="0.2">
      <c r="A60" s="217">
        <f t="shared" si="4"/>
        <v>14</v>
      </c>
      <c r="B60" s="281" t="s">
        <v>1007</v>
      </c>
      <c r="C60" s="299">
        <v>0</v>
      </c>
      <c r="D60" s="299">
        <v>0</v>
      </c>
      <c r="E60" s="299">
        <v>0</v>
      </c>
      <c r="F60" s="299">
        <f t="shared" si="5"/>
        <v>0</v>
      </c>
    </row>
    <row r="61" spans="1:6" ht="51" hidden="1" x14ac:dyDescent="0.2">
      <c r="A61" s="217">
        <f t="shared" si="4"/>
        <v>15</v>
      </c>
      <c r="B61" s="281" t="s">
        <v>65</v>
      </c>
      <c r="C61" s="299">
        <v>0</v>
      </c>
      <c r="D61" s="299">
        <v>0</v>
      </c>
      <c r="E61" s="299">
        <v>0</v>
      </c>
      <c r="F61" s="299">
        <f t="shared" si="5"/>
        <v>0</v>
      </c>
    </row>
    <row r="62" spans="1:6" x14ac:dyDescent="0.2">
      <c r="A62" s="328">
        <f t="shared" si="4"/>
        <v>16</v>
      </c>
      <c r="B62" s="329" t="s">
        <v>78</v>
      </c>
      <c r="C62" s="339">
        <f>'20.1'!F19</f>
        <v>310250.12</v>
      </c>
      <c r="D62" s="339">
        <v>0</v>
      </c>
      <c r="E62" s="339">
        <v>0</v>
      </c>
      <c r="F62" s="339">
        <f t="shared" si="5"/>
        <v>310250.12</v>
      </c>
    </row>
    <row r="63" spans="1:6" x14ac:dyDescent="0.2">
      <c r="A63" s="220">
        <f t="shared" si="4"/>
        <v>17</v>
      </c>
      <c r="B63" s="320" t="s">
        <v>26</v>
      </c>
      <c r="C63" s="321">
        <f>C47+C48+C54+C58+C59+C60+C61+C62</f>
        <v>122034388.61</v>
      </c>
      <c r="D63" s="321">
        <f>D47+D48+D54+D58+D59+D60+D61+D62</f>
        <v>0</v>
      </c>
      <c r="E63" s="321">
        <f>E47+E48+E54+E58+E59+E60+E61+E62</f>
        <v>0</v>
      </c>
      <c r="F63" s="321">
        <f>F47+F48+F54+F58+F59+F60+F61+F62</f>
        <v>122034388.61</v>
      </c>
    </row>
    <row r="64" spans="1:6" x14ac:dyDescent="0.2">
      <c r="A64" s="495" t="s">
        <v>49</v>
      </c>
      <c r="B64" s="495"/>
      <c r="C64" s="495"/>
      <c r="D64" s="495"/>
      <c r="E64" s="495"/>
      <c r="F64" s="495"/>
    </row>
    <row r="65" spans="1:6" ht="51" hidden="1" x14ac:dyDescent="0.2">
      <c r="A65" s="328">
        <f>A63+1</f>
        <v>18</v>
      </c>
      <c r="B65" s="329" t="s">
        <v>108</v>
      </c>
      <c r="C65" s="356">
        <f>SUM(C66:C67)</f>
        <v>0</v>
      </c>
      <c r="D65" s="356">
        <f>SUM(D66:D67)</f>
        <v>0</v>
      </c>
      <c r="E65" s="356">
        <f>SUM(E66:E67)</f>
        <v>0</v>
      </c>
      <c r="F65" s="356">
        <f>SUM(F66:F67)</f>
        <v>0</v>
      </c>
    </row>
    <row r="66" spans="1:6" ht="76.5" hidden="1" x14ac:dyDescent="0.2">
      <c r="A66" s="331">
        <f t="shared" ref="A66:A77" si="6">A65+1</f>
        <v>19</v>
      </c>
      <c r="B66" s="332" t="s">
        <v>81</v>
      </c>
      <c r="C66" s="340">
        <v>0</v>
      </c>
      <c r="D66" s="340">
        <v>0</v>
      </c>
      <c r="E66" s="340">
        <v>0</v>
      </c>
      <c r="F66" s="340">
        <f>SUM(C66:E66)</f>
        <v>0</v>
      </c>
    </row>
    <row r="67" spans="1:6" ht="89.25" hidden="1" x14ac:dyDescent="0.2">
      <c r="A67" s="217">
        <f t="shared" si="6"/>
        <v>20</v>
      </c>
      <c r="B67" s="281" t="s">
        <v>85</v>
      </c>
      <c r="C67" s="340">
        <v>0</v>
      </c>
      <c r="D67" s="340">
        <v>0</v>
      </c>
      <c r="E67" s="340">
        <v>0</v>
      </c>
      <c r="F67" s="340">
        <f>SUM(C67:E67)</f>
        <v>0</v>
      </c>
    </row>
    <row r="68" spans="1:6" ht="51" x14ac:dyDescent="0.2">
      <c r="A68" s="328">
        <f t="shared" si="6"/>
        <v>21</v>
      </c>
      <c r="B68" s="329" t="s">
        <v>87</v>
      </c>
      <c r="C68" s="339">
        <f>SUM(C69:C72)</f>
        <v>1414090.46</v>
      </c>
      <c r="D68" s="339">
        <f>SUM(D69:D72)</f>
        <v>0</v>
      </c>
      <c r="E68" s="339">
        <f>SUM(E69:E72)</f>
        <v>0</v>
      </c>
      <c r="F68" s="339">
        <f>SUM(F69:F72)</f>
        <v>1414090.46</v>
      </c>
    </row>
    <row r="69" spans="1:6" hidden="1" x14ac:dyDescent="0.2">
      <c r="A69" s="217">
        <f t="shared" si="6"/>
        <v>22</v>
      </c>
      <c r="B69" s="281" t="s">
        <v>88</v>
      </c>
      <c r="C69" s="299">
        <v>0</v>
      </c>
      <c r="D69" s="299">
        <v>0</v>
      </c>
      <c r="E69" s="299">
        <v>0</v>
      </c>
      <c r="F69" s="299">
        <f t="shared" ref="F69:F74" si="7">SUM(C69:E69)</f>
        <v>0</v>
      </c>
    </row>
    <row r="70" spans="1:6" ht="25.5" x14ac:dyDescent="0.2">
      <c r="A70" s="217">
        <f t="shared" si="6"/>
        <v>23</v>
      </c>
      <c r="B70" s="281" t="s">
        <v>89</v>
      </c>
      <c r="C70" s="299">
        <f>'24.1'!D10</f>
        <v>395903.19</v>
      </c>
      <c r="D70" s="299">
        <v>0</v>
      </c>
      <c r="E70" s="299">
        <v>0</v>
      </c>
      <c r="F70" s="299">
        <f t="shared" si="7"/>
        <v>395903.19</v>
      </c>
    </row>
    <row r="71" spans="1:6" ht="25.5" hidden="1" x14ac:dyDescent="0.2">
      <c r="A71" s="217">
        <f t="shared" si="6"/>
        <v>24</v>
      </c>
      <c r="B71" s="281" t="s">
        <v>90</v>
      </c>
      <c r="C71" s="299">
        <v>0</v>
      </c>
      <c r="D71" s="299">
        <v>0</v>
      </c>
      <c r="E71" s="299">
        <v>0</v>
      </c>
      <c r="F71" s="299">
        <f t="shared" si="7"/>
        <v>0</v>
      </c>
    </row>
    <row r="72" spans="1:6" x14ac:dyDescent="0.2">
      <c r="A72" s="331">
        <f t="shared" si="6"/>
        <v>25</v>
      </c>
      <c r="B72" s="332" t="s">
        <v>91</v>
      </c>
      <c r="C72" s="299">
        <f>'26.1'!D31</f>
        <v>1018187.27</v>
      </c>
      <c r="D72" s="299">
        <v>0</v>
      </c>
      <c r="E72" s="299">
        <v>0</v>
      </c>
      <c r="F72" s="299">
        <f t="shared" si="7"/>
        <v>1018187.27</v>
      </c>
    </row>
    <row r="73" spans="1:6" ht="51" hidden="1" x14ac:dyDescent="0.2">
      <c r="A73" s="328">
        <f t="shared" si="6"/>
        <v>26</v>
      </c>
      <c r="B73" s="329" t="s">
        <v>241</v>
      </c>
      <c r="C73" s="339">
        <v>0</v>
      </c>
      <c r="D73" s="339">
        <v>0</v>
      </c>
      <c r="E73" s="339">
        <v>0</v>
      </c>
      <c r="F73" s="339">
        <f t="shared" si="7"/>
        <v>0</v>
      </c>
    </row>
    <row r="74" spans="1:6" x14ac:dyDescent="0.2">
      <c r="A74" s="328">
        <f t="shared" si="6"/>
        <v>27</v>
      </c>
      <c r="B74" s="329" t="s">
        <v>30</v>
      </c>
      <c r="C74" s="339">
        <f>'29.1'!D16</f>
        <v>1880261</v>
      </c>
      <c r="D74" s="339">
        <v>0</v>
      </c>
      <c r="E74" s="339">
        <v>0</v>
      </c>
      <c r="F74" s="339">
        <f t="shared" si="7"/>
        <v>1880261</v>
      </c>
    </row>
    <row r="75" spans="1:6" x14ac:dyDescent="0.2">
      <c r="A75" s="324">
        <f t="shared" si="6"/>
        <v>28</v>
      </c>
      <c r="B75" s="298" t="s">
        <v>52</v>
      </c>
      <c r="C75" s="334">
        <f>C65+C68+C73+C74</f>
        <v>3294351.46</v>
      </c>
      <c r="D75" s="334">
        <f>D65+D68+D73+D74</f>
        <v>0</v>
      </c>
      <c r="E75" s="334">
        <f>E65+E68+E73+E74</f>
        <v>0</v>
      </c>
      <c r="F75" s="334">
        <f>F65+F68+F73+F74</f>
        <v>3294351.46</v>
      </c>
    </row>
    <row r="76" spans="1:6" x14ac:dyDescent="0.2">
      <c r="A76" s="220">
        <f t="shared" si="6"/>
        <v>29</v>
      </c>
      <c r="B76" s="320" t="s">
        <v>349</v>
      </c>
      <c r="C76" s="321">
        <f>C63-C75</f>
        <v>118740037.15000001</v>
      </c>
      <c r="D76" s="321">
        <f>D63-D75</f>
        <v>0</v>
      </c>
      <c r="E76" s="321">
        <f>E63-E75</f>
        <v>0</v>
      </c>
      <c r="F76" s="321">
        <f>F63-F75</f>
        <v>118740037.15000001</v>
      </c>
    </row>
    <row r="77" spans="1:6" ht="13.5" hidden="1" thickBot="1" x14ac:dyDescent="0.25">
      <c r="A77" s="76">
        <f t="shared" si="6"/>
        <v>30</v>
      </c>
      <c r="B77" s="77" t="s">
        <v>700</v>
      </c>
      <c r="C77" s="483"/>
      <c r="D77" s="484"/>
      <c r="E77" s="484"/>
      <c r="F77" s="485"/>
    </row>
  </sheetData>
  <mergeCells count="12">
    <mergeCell ref="C77:F77"/>
    <mergeCell ref="A1:F1"/>
    <mergeCell ref="A2:F2"/>
    <mergeCell ref="A3:F3"/>
    <mergeCell ref="A4:F4"/>
    <mergeCell ref="A5:F5"/>
    <mergeCell ref="A9:F9"/>
    <mergeCell ref="A27:F27"/>
    <mergeCell ref="A42:F42"/>
    <mergeCell ref="A46:F46"/>
    <mergeCell ref="A64:F64"/>
    <mergeCell ref="C40:F40"/>
  </mergeCells>
  <printOptions horizontalCentered="1"/>
  <pageMargins left="0.39370078740157483" right="0.39370078740157483" top="0.39370078740157483" bottom="0.39370078740157483" header="0.31496062992125984" footer="0.31496062992125984"/>
  <pageSetup paperSize="9" orientation="portrait" horizontalDpi="0" verticalDpi="0" r:id="rId1"/>
  <rowBreaks count="1" manualBreakCount="1">
    <brk id="39"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115"/>
  <sheetViews>
    <sheetView view="pageBreakPreview" topLeftCell="A80" zoomScaleNormal="100" zoomScaleSheetLayoutView="100" workbookViewId="0">
      <selection activeCell="D32" sqref="D32"/>
    </sheetView>
  </sheetViews>
  <sheetFormatPr defaultRowHeight="12.75" x14ac:dyDescent="0.2"/>
  <cols>
    <col min="1" max="1" width="9.140625" style="31"/>
    <col min="2" max="2" width="21.140625" style="31" customWidth="1"/>
    <col min="3" max="3" width="12.140625" style="31" customWidth="1"/>
    <col min="4" max="5" width="11" style="31" customWidth="1"/>
    <col min="6" max="6" width="10.5703125" style="31" customWidth="1"/>
    <col min="7" max="7" width="10.42578125" style="31" customWidth="1"/>
    <col min="8" max="8" width="10.85546875" style="31" customWidth="1"/>
    <col min="9" max="9" width="10.5703125" style="31" customWidth="1"/>
    <col min="10" max="10" width="8.140625" style="31" customWidth="1"/>
    <col min="11" max="12" width="7.42578125" style="31" customWidth="1"/>
    <col min="13" max="13" width="11.140625" style="31" customWidth="1"/>
    <col min="14" max="14" width="13.7109375" style="31" customWidth="1"/>
    <col min="15" max="16384" width="9.140625" style="31"/>
  </cols>
  <sheetData>
    <row r="1" spans="1:13" ht="15.75" x14ac:dyDescent="0.2">
      <c r="A1" s="436" t="s">
        <v>116</v>
      </c>
      <c r="B1" s="436"/>
      <c r="C1" s="436"/>
      <c r="D1" s="436"/>
      <c r="E1" s="436"/>
      <c r="F1" s="436"/>
      <c r="G1" s="436"/>
      <c r="H1" s="436"/>
      <c r="I1" s="436"/>
      <c r="J1" s="436"/>
      <c r="K1" s="436"/>
      <c r="L1" s="436"/>
      <c r="M1" s="436"/>
    </row>
    <row r="2" spans="1:13" ht="15.75" x14ac:dyDescent="0.2">
      <c r="A2" s="437" t="s">
        <v>117</v>
      </c>
      <c r="B2" s="437"/>
      <c r="C2" s="437"/>
      <c r="D2" s="437"/>
      <c r="E2" s="437"/>
      <c r="F2" s="437"/>
      <c r="G2" s="437"/>
      <c r="H2" s="437"/>
      <c r="I2" s="437"/>
      <c r="J2" s="437"/>
      <c r="K2" s="437"/>
      <c r="L2" s="437"/>
      <c r="M2" s="437"/>
    </row>
    <row r="3" spans="1:13" ht="15.75" x14ac:dyDescent="0.2">
      <c r="A3" s="437" t="str">
        <f>'52.6'!A3:F3</f>
        <v>по состоянию на 31.03.2026</v>
      </c>
      <c r="B3" s="437"/>
      <c r="C3" s="437"/>
      <c r="D3" s="437"/>
      <c r="E3" s="437"/>
      <c r="F3" s="437"/>
      <c r="G3" s="437"/>
      <c r="H3" s="437"/>
      <c r="I3" s="437"/>
      <c r="J3" s="437"/>
      <c r="K3" s="437"/>
      <c r="L3" s="437"/>
      <c r="M3" s="437"/>
    </row>
    <row r="4" spans="1:13" ht="15.75" x14ac:dyDescent="0.2">
      <c r="A4" s="437" t="s">
        <v>1009</v>
      </c>
      <c r="B4" s="437"/>
      <c r="C4" s="437"/>
      <c r="D4" s="437"/>
      <c r="E4" s="437"/>
      <c r="F4" s="437"/>
      <c r="G4" s="437"/>
      <c r="H4" s="437"/>
      <c r="I4" s="437"/>
      <c r="J4" s="437"/>
      <c r="K4" s="437"/>
      <c r="L4" s="437"/>
      <c r="M4" s="437"/>
    </row>
    <row r="5" spans="1:13" ht="37.5" customHeight="1" x14ac:dyDescent="0.2">
      <c r="A5" s="457" t="s">
        <v>1011</v>
      </c>
      <c r="B5" s="457"/>
      <c r="C5" s="457"/>
      <c r="D5" s="457"/>
      <c r="E5" s="457"/>
      <c r="F5" s="457"/>
      <c r="G5" s="457"/>
      <c r="H5" s="457"/>
      <c r="I5" s="457"/>
      <c r="J5" s="457"/>
      <c r="K5" s="457"/>
      <c r="L5" s="457"/>
      <c r="M5" s="457"/>
    </row>
    <row r="6" spans="1:13" x14ac:dyDescent="0.2">
      <c r="M6" s="34" t="s">
        <v>1010</v>
      </c>
    </row>
    <row r="7" spans="1:13" ht="51" x14ac:dyDescent="0.2">
      <c r="A7" s="220" t="s">
        <v>0</v>
      </c>
      <c r="B7" s="220" t="s">
        <v>2</v>
      </c>
      <c r="C7" s="220" t="s">
        <v>350</v>
      </c>
      <c r="D7" s="220" t="s">
        <v>351</v>
      </c>
      <c r="E7" s="220" t="s">
        <v>1012</v>
      </c>
      <c r="F7" s="220" t="s">
        <v>1015</v>
      </c>
      <c r="G7" s="220" t="s">
        <v>1014</v>
      </c>
      <c r="H7" s="220" t="s">
        <v>1016</v>
      </c>
      <c r="I7" s="220" t="s">
        <v>1013</v>
      </c>
      <c r="J7" s="220" t="s">
        <v>352</v>
      </c>
      <c r="K7" s="220" t="s">
        <v>353</v>
      </c>
      <c r="L7" s="220" t="s">
        <v>354</v>
      </c>
      <c r="M7" s="220" t="s">
        <v>309</v>
      </c>
    </row>
    <row r="8" spans="1:13" x14ac:dyDescent="0.2">
      <c r="A8" s="280">
        <v>1</v>
      </c>
      <c r="B8" s="280">
        <f>A8+1</f>
        <v>2</v>
      </c>
      <c r="C8" s="280">
        <f t="shared" ref="C8:M8" si="0">B8+1</f>
        <v>3</v>
      </c>
      <c r="D8" s="280">
        <f t="shared" si="0"/>
        <v>4</v>
      </c>
      <c r="E8" s="280">
        <f t="shared" si="0"/>
        <v>5</v>
      </c>
      <c r="F8" s="280">
        <f t="shared" si="0"/>
        <v>6</v>
      </c>
      <c r="G8" s="280">
        <f t="shared" si="0"/>
        <v>7</v>
      </c>
      <c r="H8" s="280">
        <f t="shared" si="0"/>
        <v>8</v>
      </c>
      <c r="I8" s="280">
        <f t="shared" si="0"/>
        <v>9</v>
      </c>
      <c r="J8" s="280">
        <f t="shared" si="0"/>
        <v>10</v>
      </c>
      <c r="K8" s="280">
        <f t="shared" si="0"/>
        <v>11</v>
      </c>
      <c r="L8" s="280">
        <f t="shared" si="0"/>
        <v>12</v>
      </c>
      <c r="M8" s="280">
        <f t="shared" si="0"/>
        <v>13</v>
      </c>
    </row>
    <row r="9" spans="1:13" ht="102" hidden="1" x14ac:dyDescent="0.2">
      <c r="A9" s="328">
        <v>1</v>
      </c>
      <c r="B9" s="329" t="s">
        <v>355</v>
      </c>
      <c r="C9" s="356">
        <f>SUM(C10:C13)</f>
        <v>0</v>
      </c>
      <c r="D9" s="356">
        <f t="shared" ref="D9:M9" si="1">SUM(D10:D13)</f>
        <v>0</v>
      </c>
      <c r="E9" s="356">
        <f t="shared" ref="E9" si="2">SUM(E10:E13)</f>
        <v>0</v>
      </c>
      <c r="F9" s="356">
        <f t="shared" si="1"/>
        <v>0</v>
      </c>
      <c r="G9" s="356">
        <f t="shared" ref="G9" si="3">SUM(G10:G13)</f>
        <v>0</v>
      </c>
      <c r="H9" s="356">
        <f t="shared" si="1"/>
        <v>0</v>
      </c>
      <c r="I9" s="356">
        <f t="shared" si="1"/>
        <v>0</v>
      </c>
      <c r="J9" s="356">
        <f t="shared" si="1"/>
        <v>0</v>
      </c>
      <c r="K9" s="356">
        <f t="shared" si="1"/>
        <v>0</v>
      </c>
      <c r="L9" s="356">
        <f t="shared" si="1"/>
        <v>0</v>
      </c>
      <c r="M9" s="356">
        <f t="shared" si="1"/>
        <v>0</v>
      </c>
    </row>
    <row r="10" spans="1:13" ht="76.5" hidden="1" x14ac:dyDescent="0.2">
      <c r="A10" s="217">
        <f>A9+1</f>
        <v>2</v>
      </c>
      <c r="B10" s="281" t="s">
        <v>356</v>
      </c>
      <c r="C10" s="340">
        <v>0</v>
      </c>
      <c r="D10" s="340">
        <v>0</v>
      </c>
      <c r="E10" s="340">
        <v>0</v>
      </c>
      <c r="F10" s="340">
        <v>0</v>
      </c>
      <c r="G10" s="340">
        <v>0</v>
      </c>
      <c r="H10" s="340">
        <v>0</v>
      </c>
      <c r="I10" s="340">
        <v>0</v>
      </c>
      <c r="J10" s="340">
        <v>0</v>
      </c>
      <c r="K10" s="340">
        <v>0</v>
      </c>
      <c r="L10" s="340">
        <v>0</v>
      </c>
      <c r="M10" s="319">
        <f>SUM(C10:L10)</f>
        <v>0</v>
      </c>
    </row>
    <row r="11" spans="1:13" ht="51" hidden="1" x14ac:dyDescent="0.2">
      <c r="A11" s="217">
        <f t="shared" ref="A11:A14" si="4">A10+1</f>
        <v>3</v>
      </c>
      <c r="B11" s="281" t="s">
        <v>357</v>
      </c>
      <c r="C11" s="340">
        <v>0</v>
      </c>
      <c r="D11" s="340">
        <v>0</v>
      </c>
      <c r="E11" s="340">
        <v>0</v>
      </c>
      <c r="F11" s="340">
        <v>0</v>
      </c>
      <c r="G11" s="340">
        <v>0</v>
      </c>
      <c r="H11" s="340">
        <v>0</v>
      </c>
      <c r="I11" s="340">
        <v>0</v>
      </c>
      <c r="J11" s="340">
        <v>0</v>
      </c>
      <c r="K11" s="340">
        <v>0</v>
      </c>
      <c r="L11" s="340">
        <v>0</v>
      </c>
      <c r="M11" s="319">
        <f t="shared" ref="M11:M55" si="5">SUM(C11:L11)</f>
        <v>0</v>
      </c>
    </row>
    <row r="12" spans="1:13" ht="51" hidden="1" x14ac:dyDescent="0.2">
      <c r="A12" s="217">
        <f t="shared" si="4"/>
        <v>4</v>
      </c>
      <c r="B12" s="281" t="s">
        <v>358</v>
      </c>
      <c r="C12" s="340">
        <v>0</v>
      </c>
      <c r="D12" s="340">
        <v>0</v>
      </c>
      <c r="E12" s="340">
        <v>0</v>
      </c>
      <c r="F12" s="340">
        <v>0</v>
      </c>
      <c r="G12" s="340">
        <v>0</v>
      </c>
      <c r="H12" s="340">
        <v>0</v>
      </c>
      <c r="I12" s="340">
        <v>0</v>
      </c>
      <c r="J12" s="340">
        <v>0</v>
      </c>
      <c r="K12" s="340">
        <v>0</v>
      </c>
      <c r="L12" s="340">
        <v>0</v>
      </c>
      <c r="M12" s="319">
        <f t="shared" si="5"/>
        <v>0</v>
      </c>
    </row>
    <row r="13" spans="1:13" ht="89.25" hidden="1" x14ac:dyDescent="0.2">
      <c r="A13" s="217">
        <f t="shared" si="4"/>
        <v>5</v>
      </c>
      <c r="B13" s="281" t="s">
        <v>359</v>
      </c>
      <c r="C13" s="340">
        <v>0</v>
      </c>
      <c r="D13" s="340">
        <v>0</v>
      </c>
      <c r="E13" s="340">
        <v>0</v>
      </c>
      <c r="F13" s="340">
        <v>0</v>
      </c>
      <c r="G13" s="340">
        <v>0</v>
      </c>
      <c r="H13" s="340">
        <v>0</v>
      </c>
      <c r="I13" s="340">
        <v>0</v>
      </c>
      <c r="J13" s="340">
        <v>0</v>
      </c>
      <c r="K13" s="340">
        <v>0</v>
      </c>
      <c r="L13" s="340">
        <v>0</v>
      </c>
      <c r="M13" s="319">
        <f t="shared" si="5"/>
        <v>0</v>
      </c>
    </row>
    <row r="14" spans="1:13" hidden="1" x14ac:dyDescent="0.2">
      <c r="A14" s="217">
        <f t="shared" si="4"/>
        <v>6</v>
      </c>
      <c r="B14" s="281" t="s">
        <v>413</v>
      </c>
      <c r="C14" s="340">
        <v>0</v>
      </c>
      <c r="D14" s="340">
        <v>0</v>
      </c>
      <c r="E14" s="340">
        <v>0</v>
      </c>
      <c r="F14" s="340">
        <v>0</v>
      </c>
      <c r="G14" s="340">
        <v>0</v>
      </c>
      <c r="H14" s="340">
        <v>0</v>
      </c>
      <c r="I14" s="340">
        <v>0</v>
      </c>
      <c r="J14" s="340">
        <v>0</v>
      </c>
      <c r="K14" s="340">
        <v>0</v>
      </c>
      <c r="L14" s="340">
        <v>0</v>
      </c>
      <c r="M14" s="319">
        <f t="shared" ref="M14" si="6">SUM(C14:L14)</f>
        <v>0</v>
      </c>
    </row>
    <row r="15" spans="1:13" ht="140.25" hidden="1" x14ac:dyDescent="0.2">
      <c r="A15" s="328">
        <f>A14+1</f>
        <v>7</v>
      </c>
      <c r="B15" s="329" t="s">
        <v>360</v>
      </c>
      <c r="C15" s="356">
        <f>SUM(C16:C22)</f>
        <v>0</v>
      </c>
      <c r="D15" s="356">
        <f t="shared" ref="D15:M15" si="7">SUM(D16:D22)</f>
        <v>0</v>
      </c>
      <c r="E15" s="356">
        <f t="shared" ref="E15" si="8">SUM(E16:E22)</f>
        <v>0</v>
      </c>
      <c r="F15" s="356">
        <f t="shared" si="7"/>
        <v>0</v>
      </c>
      <c r="G15" s="356">
        <f t="shared" ref="G15" si="9">SUM(G16:G22)</f>
        <v>0</v>
      </c>
      <c r="H15" s="356">
        <f t="shared" si="7"/>
        <v>0</v>
      </c>
      <c r="I15" s="356">
        <f t="shared" si="7"/>
        <v>0</v>
      </c>
      <c r="J15" s="356">
        <f t="shared" si="7"/>
        <v>0</v>
      </c>
      <c r="K15" s="356">
        <f t="shared" si="7"/>
        <v>0</v>
      </c>
      <c r="L15" s="356">
        <f t="shared" si="7"/>
        <v>0</v>
      </c>
      <c r="M15" s="356">
        <f t="shared" si="7"/>
        <v>0</v>
      </c>
    </row>
    <row r="16" spans="1:13" ht="51" hidden="1" x14ac:dyDescent="0.2">
      <c r="A16" s="217">
        <f t="shared" ref="A16:A59" si="10">A15+1</f>
        <v>8</v>
      </c>
      <c r="B16" s="281" t="s">
        <v>361</v>
      </c>
      <c r="C16" s="340">
        <v>0</v>
      </c>
      <c r="D16" s="340">
        <v>0</v>
      </c>
      <c r="E16" s="340">
        <v>0</v>
      </c>
      <c r="F16" s="340">
        <v>0</v>
      </c>
      <c r="G16" s="340">
        <v>0</v>
      </c>
      <c r="H16" s="340">
        <v>0</v>
      </c>
      <c r="I16" s="340">
        <v>0</v>
      </c>
      <c r="J16" s="340">
        <v>0</v>
      </c>
      <c r="K16" s="340">
        <v>0</v>
      </c>
      <c r="L16" s="340">
        <v>0</v>
      </c>
      <c r="M16" s="319">
        <f t="shared" si="5"/>
        <v>0</v>
      </c>
    </row>
    <row r="17" spans="1:13" ht="38.25" hidden="1" x14ac:dyDescent="0.2">
      <c r="A17" s="217">
        <f t="shared" si="10"/>
        <v>9</v>
      </c>
      <c r="B17" s="281" t="s">
        <v>362</v>
      </c>
      <c r="C17" s="340">
        <v>0</v>
      </c>
      <c r="D17" s="340">
        <v>0</v>
      </c>
      <c r="E17" s="340">
        <v>0</v>
      </c>
      <c r="F17" s="340">
        <v>0</v>
      </c>
      <c r="G17" s="340">
        <v>0</v>
      </c>
      <c r="H17" s="340">
        <v>0</v>
      </c>
      <c r="I17" s="340">
        <v>0</v>
      </c>
      <c r="J17" s="340">
        <v>0</v>
      </c>
      <c r="K17" s="340">
        <v>0</v>
      </c>
      <c r="L17" s="340">
        <v>0</v>
      </c>
      <c r="M17" s="319">
        <f t="shared" si="5"/>
        <v>0</v>
      </c>
    </row>
    <row r="18" spans="1:13" ht="38.25" hidden="1" x14ac:dyDescent="0.2">
      <c r="A18" s="217">
        <f t="shared" si="10"/>
        <v>10</v>
      </c>
      <c r="B18" s="281" t="s">
        <v>363</v>
      </c>
      <c r="C18" s="340">
        <v>0</v>
      </c>
      <c r="D18" s="340">
        <v>0</v>
      </c>
      <c r="E18" s="340">
        <v>0</v>
      </c>
      <c r="F18" s="340">
        <v>0</v>
      </c>
      <c r="G18" s="340">
        <v>0</v>
      </c>
      <c r="H18" s="340">
        <v>0</v>
      </c>
      <c r="I18" s="340">
        <v>0</v>
      </c>
      <c r="J18" s="340">
        <v>0</v>
      </c>
      <c r="K18" s="340">
        <v>0</v>
      </c>
      <c r="L18" s="340">
        <v>0</v>
      </c>
      <c r="M18" s="319">
        <f t="shared" si="5"/>
        <v>0</v>
      </c>
    </row>
    <row r="19" spans="1:13" ht="38.25" hidden="1" x14ac:dyDescent="0.2">
      <c r="A19" s="217">
        <f t="shared" si="10"/>
        <v>11</v>
      </c>
      <c r="B19" s="281" t="s">
        <v>364</v>
      </c>
      <c r="C19" s="340">
        <v>0</v>
      </c>
      <c r="D19" s="340">
        <v>0</v>
      </c>
      <c r="E19" s="340">
        <v>0</v>
      </c>
      <c r="F19" s="340">
        <v>0</v>
      </c>
      <c r="G19" s="340">
        <v>0</v>
      </c>
      <c r="H19" s="340">
        <v>0</v>
      </c>
      <c r="I19" s="340">
        <v>0</v>
      </c>
      <c r="J19" s="340">
        <v>0</v>
      </c>
      <c r="K19" s="340">
        <v>0</v>
      </c>
      <c r="L19" s="340">
        <v>0</v>
      </c>
      <c r="M19" s="319">
        <f t="shared" si="5"/>
        <v>0</v>
      </c>
    </row>
    <row r="20" spans="1:13" ht="25.5" hidden="1" x14ac:dyDescent="0.2">
      <c r="A20" s="217">
        <f t="shared" si="10"/>
        <v>12</v>
      </c>
      <c r="B20" s="281" t="s">
        <v>365</v>
      </c>
      <c r="C20" s="340">
        <v>0</v>
      </c>
      <c r="D20" s="340">
        <v>0</v>
      </c>
      <c r="E20" s="340">
        <v>0</v>
      </c>
      <c r="F20" s="340">
        <v>0</v>
      </c>
      <c r="G20" s="340">
        <v>0</v>
      </c>
      <c r="H20" s="340">
        <v>0</v>
      </c>
      <c r="I20" s="340">
        <v>0</v>
      </c>
      <c r="J20" s="340">
        <v>0</v>
      </c>
      <c r="K20" s="340">
        <v>0</v>
      </c>
      <c r="L20" s="340">
        <v>0</v>
      </c>
      <c r="M20" s="319">
        <f t="shared" si="5"/>
        <v>0</v>
      </c>
    </row>
    <row r="21" spans="1:13" hidden="1" x14ac:dyDescent="0.2">
      <c r="A21" s="217">
        <f t="shared" si="10"/>
        <v>13</v>
      </c>
      <c r="B21" s="281" t="s">
        <v>366</v>
      </c>
      <c r="C21" s="340">
        <v>0</v>
      </c>
      <c r="D21" s="340">
        <v>0</v>
      </c>
      <c r="E21" s="340">
        <v>0</v>
      </c>
      <c r="F21" s="340">
        <v>0</v>
      </c>
      <c r="G21" s="340">
        <v>0</v>
      </c>
      <c r="H21" s="340">
        <v>0</v>
      </c>
      <c r="I21" s="340">
        <v>0</v>
      </c>
      <c r="J21" s="340">
        <v>0</v>
      </c>
      <c r="K21" s="340">
        <v>0</v>
      </c>
      <c r="L21" s="340">
        <v>0</v>
      </c>
      <c r="M21" s="319">
        <f t="shared" si="5"/>
        <v>0</v>
      </c>
    </row>
    <row r="22" spans="1:13" hidden="1" x14ac:dyDescent="0.2">
      <c r="A22" s="217">
        <f t="shared" si="10"/>
        <v>14</v>
      </c>
      <c r="B22" s="281" t="s">
        <v>367</v>
      </c>
      <c r="C22" s="340">
        <v>0</v>
      </c>
      <c r="D22" s="340">
        <v>0</v>
      </c>
      <c r="E22" s="340">
        <v>0</v>
      </c>
      <c r="F22" s="340">
        <v>0</v>
      </c>
      <c r="G22" s="340">
        <v>0</v>
      </c>
      <c r="H22" s="340">
        <v>0</v>
      </c>
      <c r="I22" s="340">
        <v>0</v>
      </c>
      <c r="J22" s="340">
        <v>0</v>
      </c>
      <c r="K22" s="340">
        <v>0</v>
      </c>
      <c r="L22" s="340">
        <v>0</v>
      </c>
      <c r="M22" s="319">
        <f t="shared" si="5"/>
        <v>0</v>
      </c>
    </row>
    <row r="23" spans="1:13" hidden="1" x14ac:dyDescent="0.2">
      <c r="A23" s="217">
        <f t="shared" si="10"/>
        <v>15</v>
      </c>
      <c r="B23" s="281" t="s">
        <v>413</v>
      </c>
      <c r="C23" s="340">
        <v>0</v>
      </c>
      <c r="D23" s="340">
        <v>0</v>
      </c>
      <c r="E23" s="340">
        <v>0</v>
      </c>
      <c r="F23" s="340">
        <v>0</v>
      </c>
      <c r="G23" s="340">
        <v>0</v>
      </c>
      <c r="H23" s="340">
        <v>0</v>
      </c>
      <c r="I23" s="340">
        <v>0</v>
      </c>
      <c r="J23" s="340">
        <v>0</v>
      </c>
      <c r="K23" s="340">
        <v>0</v>
      </c>
      <c r="L23" s="340">
        <v>0</v>
      </c>
      <c r="M23" s="319">
        <f t="shared" si="5"/>
        <v>0</v>
      </c>
    </row>
    <row r="24" spans="1:13" ht="72" customHeight="1" x14ac:dyDescent="0.2">
      <c r="A24" s="328">
        <f>A23+1</f>
        <v>16</v>
      </c>
      <c r="B24" s="329" t="s">
        <v>87</v>
      </c>
      <c r="C24" s="339">
        <f>C25+C30+C38+C42</f>
        <v>159443.16</v>
      </c>
      <c r="D24" s="339">
        <f t="shared" ref="D24:M24" si="11">D25+D30+D38+D42</f>
        <v>748768.96</v>
      </c>
      <c r="E24" s="339">
        <f t="shared" si="11"/>
        <v>472402.74</v>
      </c>
      <c r="F24" s="339">
        <f t="shared" si="11"/>
        <v>0</v>
      </c>
      <c r="G24" s="339">
        <f t="shared" si="11"/>
        <v>0</v>
      </c>
      <c r="H24" s="339">
        <f t="shared" si="11"/>
        <v>0</v>
      </c>
      <c r="I24" s="339">
        <f t="shared" si="11"/>
        <v>0</v>
      </c>
      <c r="J24" s="339">
        <f t="shared" si="11"/>
        <v>0</v>
      </c>
      <c r="K24" s="339">
        <f t="shared" si="11"/>
        <v>0</v>
      </c>
      <c r="L24" s="339">
        <f t="shared" si="11"/>
        <v>0</v>
      </c>
      <c r="M24" s="339">
        <f t="shared" si="11"/>
        <v>1380614.8599999999</v>
      </c>
    </row>
    <row r="25" spans="1:13" ht="25.5" hidden="1" x14ac:dyDescent="0.2">
      <c r="A25" s="328">
        <f t="shared" si="10"/>
        <v>17</v>
      </c>
      <c r="B25" s="329" t="s">
        <v>421</v>
      </c>
      <c r="C25" s="339">
        <v>0</v>
      </c>
      <c r="D25" s="339">
        <v>0</v>
      </c>
      <c r="E25" s="339">
        <v>0</v>
      </c>
      <c r="F25" s="339">
        <v>0</v>
      </c>
      <c r="G25" s="339">
        <v>0</v>
      </c>
      <c r="H25" s="339">
        <v>0</v>
      </c>
      <c r="I25" s="339">
        <v>0</v>
      </c>
      <c r="J25" s="339">
        <v>0</v>
      </c>
      <c r="K25" s="339">
        <v>0</v>
      </c>
      <c r="L25" s="339">
        <v>0</v>
      </c>
      <c r="M25" s="339">
        <f t="shared" si="5"/>
        <v>0</v>
      </c>
    </row>
    <row r="26" spans="1:13" ht="25.5" hidden="1" x14ac:dyDescent="0.2">
      <c r="A26" s="217">
        <f t="shared" si="10"/>
        <v>18</v>
      </c>
      <c r="B26" s="281" t="s">
        <v>390</v>
      </c>
      <c r="C26" s="299">
        <v>0</v>
      </c>
      <c r="D26" s="299">
        <v>0</v>
      </c>
      <c r="E26" s="299">
        <v>0</v>
      </c>
      <c r="F26" s="299">
        <v>0</v>
      </c>
      <c r="G26" s="299">
        <v>0</v>
      </c>
      <c r="H26" s="299">
        <v>0</v>
      </c>
      <c r="I26" s="299">
        <v>0</v>
      </c>
      <c r="J26" s="299">
        <v>0</v>
      </c>
      <c r="K26" s="299">
        <v>0</v>
      </c>
      <c r="L26" s="299">
        <v>0</v>
      </c>
      <c r="M26" s="300">
        <f t="shared" ref="M26" si="12">SUM(C26:L26)</f>
        <v>0</v>
      </c>
    </row>
    <row r="27" spans="1:13" ht="63.75" hidden="1" x14ac:dyDescent="0.2">
      <c r="A27" s="217">
        <f t="shared" si="10"/>
        <v>19</v>
      </c>
      <c r="B27" s="281" t="s">
        <v>368</v>
      </c>
      <c r="C27" s="299">
        <v>0</v>
      </c>
      <c r="D27" s="299">
        <v>0</v>
      </c>
      <c r="E27" s="299">
        <v>0</v>
      </c>
      <c r="F27" s="299">
        <v>0</v>
      </c>
      <c r="G27" s="299">
        <v>0</v>
      </c>
      <c r="H27" s="299">
        <v>0</v>
      </c>
      <c r="I27" s="299">
        <v>0</v>
      </c>
      <c r="J27" s="299">
        <v>0</v>
      </c>
      <c r="K27" s="299">
        <v>0</v>
      </c>
      <c r="L27" s="299">
        <v>0</v>
      </c>
      <c r="M27" s="300">
        <f t="shared" si="5"/>
        <v>0</v>
      </c>
    </row>
    <row r="28" spans="1:13" ht="51" hidden="1" x14ac:dyDescent="0.2">
      <c r="A28" s="217">
        <f t="shared" si="10"/>
        <v>20</v>
      </c>
      <c r="B28" s="281" t="s">
        <v>369</v>
      </c>
      <c r="C28" s="299">
        <v>0</v>
      </c>
      <c r="D28" s="299">
        <v>0</v>
      </c>
      <c r="E28" s="299">
        <v>0</v>
      </c>
      <c r="F28" s="299">
        <v>0</v>
      </c>
      <c r="G28" s="299">
        <v>0</v>
      </c>
      <c r="H28" s="299">
        <v>0</v>
      </c>
      <c r="I28" s="299">
        <v>0</v>
      </c>
      <c r="J28" s="299">
        <v>0</v>
      </c>
      <c r="K28" s="299">
        <v>0</v>
      </c>
      <c r="L28" s="299">
        <v>0</v>
      </c>
      <c r="M28" s="300">
        <f t="shared" si="5"/>
        <v>0</v>
      </c>
    </row>
    <row r="29" spans="1:13" hidden="1" x14ac:dyDescent="0.2">
      <c r="A29" s="217">
        <f t="shared" si="10"/>
        <v>21</v>
      </c>
      <c r="B29" s="281" t="s">
        <v>413</v>
      </c>
      <c r="C29" s="299">
        <v>0</v>
      </c>
      <c r="D29" s="299">
        <v>0</v>
      </c>
      <c r="E29" s="299">
        <v>0</v>
      </c>
      <c r="F29" s="299">
        <v>0</v>
      </c>
      <c r="G29" s="299">
        <v>0</v>
      </c>
      <c r="H29" s="299">
        <v>0</v>
      </c>
      <c r="I29" s="299">
        <v>0</v>
      </c>
      <c r="J29" s="299">
        <v>0</v>
      </c>
      <c r="K29" s="299">
        <v>0</v>
      </c>
      <c r="L29" s="299">
        <v>0</v>
      </c>
      <c r="M29" s="300">
        <f t="shared" ref="M29" si="13">SUM(C29:L29)</f>
        <v>0</v>
      </c>
    </row>
    <row r="30" spans="1:13" ht="45" customHeight="1" x14ac:dyDescent="0.2">
      <c r="A30" s="328">
        <f>A29+1</f>
        <v>22</v>
      </c>
      <c r="B30" s="329" t="s">
        <v>422</v>
      </c>
      <c r="C30" s="339">
        <f>SUM(C31:C36)</f>
        <v>0</v>
      </c>
      <c r="D30" s="339">
        <f t="shared" ref="D30:M30" si="14">SUM(D31:D36)</f>
        <v>284256.89</v>
      </c>
      <c r="E30" s="339">
        <f t="shared" ref="E30" si="15">SUM(E31:E36)</f>
        <v>0</v>
      </c>
      <c r="F30" s="339">
        <f t="shared" si="14"/>
        <v>0</v>
      </c>
      <c r="G30" s="339">
        <f t="shared" ref="G30" si="16">SUM(G31:G36)</f>
        <v>0</v>
      </c>
      <c r="H30" s="339">
        <f t="shared" si="14"/>
        <v>0</v>
      </c>
      <c r="I30" s="339">
        <f t="shared" si="14"/>
        <v>0</v>
      </c>
      <c r="J30" s="339">
        <f t="shared" si="14"/>
        <v>0</v>
      </c>
      <c r="K30" s="339">
        <f t="shared" si="14"/>
        <v>0</v>
      </c>
      <c r="L30" s="339">
        <f t="shared" si="14"/>
        <v>0</v>
      </c>
      <c r="M30" s="339">
        <f t="shared" si="14"/>
        <v>284256.89</v>
      </c>
    </row>
    <row r="31" spans="1:13" ht="51" hidden="1" x14ac:dyDescent="0.2">
      <c r="A31" s="217">
        <f t="shared" si="10"/>
        <v>23</v>
      </c>
      <c r="B31" s="281" t="s">
        <v>361</v>
      </c>
      <c r="C31" s="299">
        <v>0</v>
      </c>
      <c r="D31" s="299">
        <v>0</v>
      </c>
      <c r="E31" s="299">
        <v>0</v>
      </c>
      <c r="F31" s="299">
        <v>0</v>
      </c>
      <c r="G31" s="299">
        <v>0</v>
      </c>
      <c r="H31" s="299">
        <v>0</v>
      </c>
      <c r="I31" s="299">
        <v>0</v>
      </c>
      <c r="J31" s="299">
        <v>0</v>
      </c>
      <c r="K31" s="299">
        <v>0</v>
      </c>
      <c r="L31" s="299">
        <v>0</v>
      </c>
      <c r="M31" s="300">
        <f t="shared" si="5"/>
        <v>0</v>
      </c>
    </row>
    <row r="32" spans="1:13" x14ac:dyDescent="0.2">
      <c r="A32" s="217">
        <f t="shared" si="10"/>
        <v>24</v>
      </c>
      <c r="B32" s="281" t="s">
        <v>370</v>
      </c>
      <c r="C32" s="299">
        <v>0</v>
      </c>
      <c r="D32" s="299">
        <f>'24.1'!C28</f>
        <v>284256.89</v>
      </c>
      <c r="E32" s="299">
        <v>0</v>
      </c>
      <c r="F32" s="299">
        <v>0</v>
      </c>
      <c r="G32" s="299">
        <v>0</v>
      </c>
      <c r="H32" s="299">
        <v>0</v>
      </c>
      <c r="I32" s="299">
        <v>0</v>
      </c>
      <c r="J32" s="299">
        <v>0</v>
      </c>
      <c r="K32" s="299">
        <v>0</v>
      </c>
      <c r="L32" s="299">
        <v>0</v>
      </c>
      <c r="M32" s="299">
        <f>SUM(C32:L32)</f>
        <v>284256.89</v>
      </c>
    </row>
    <row r="33" spans="1:13" ht="38.25" hidden="1" x14ac:dyDescent="0.2">
      <c r="A33" s="217">
        <f t="shared" si="10"/>
        <v>25</v>
      </c>
      <c r="B33" s="281" t="s">
        <v>362</v>
      </c>
      <c r="C33" s="299">
        <v>0</v>
      </c>
      <c r="D33" s="299">
        <v>0</v>
      </c>
      <c r="E33" s="299">
        <v>0</v>
      </c>
      <c r="F33" s="299">
        <v>0</v>
      </c>
      <c r="G33" s="299">
        <v>0</v>
      </c>
      <c r="H33" s="299">
        <v>0</v>
      </c>
      <c r="I33" s="299">
        <v>0</v>
      </c>
      <c r="J33" s="299">
        <v>0</v>
      </c>
      <c r="K33" s="299">
        <v>0</v>
      </c>
      <c r="L33" s="299">
        <v>0</v>
      </c>
      <c r="M33" s="300">
        <f t="shared" si="5"/>
        <v>0</v>
      </c>
    </row>
    <row r="34" spans="1:13" ht="38.25" hidden="1" x14ac:dyDescent="0.2">
      <c r="A34" s="217">
        <f t="shared" si="10"/>
        <v>26</v>
      </c>
      <c r="B34" s="281" t="s">
        <v>363</v>
      </c>
      <c r="C34" s="299">
        <v>0</v>
      </c>
      <c r="D34" s="299">
        <v>0</v>
      </c>
      <c r="E34" s="299">
        <v>0</v>
      </c>
      <c r="F34" s="299">
        <v>0</v>
      </c>
      <c r="G34" s="299">
        <v>0</v>
      </c>
      <c r="H34" s="299">
        <v>0</v>
      </c>
      <c r="I34" s="299">
        <v>0</v>
      </c>
      <c r="J34" s="299">
        <v>0</v>
      </c>
      <c r="K34" s="299">
        <v>0</v>
      </c>
      <c r="L34" s="299">
        <v>0</v>
      </c>
      <c r="M34" s="300">
        <f t="shared" si="5"/>
        <v>0</v>
      </c>
    </row>
    <row r="35" spans="1:13" ht="38.25" hidden="1" x14ac:dyDescent="0.2">
      <c r="A35" s="217">
        <f t="shared" si="10"/>
        <v>27</v>
      </c>
      <c r="B35" s="281" t="s">
        <v>389</v>
      </c>
      <c r="C35" s="299">
        <v>0</v>
      </c>
      <c r="D35" s="299">
        <v>0</v>
      </c>
      <c r="E35" s="299">
        <v>0</v>
      </c>
      <c r="F35" s="299">
        <v>0</v>
      </c>
      <c r="G35" s="299">
        <v>0</v>
      </c>
      <c r="H35" s="299">
        <v>0</v>
      </c>
      <c r="I35" s="299">
        <v>0</v>
      </c>
      <c r="J35" s="299">
        <v>0</v>
      </c>
      <c r="K35" s="299">
        <v>0</v>
      </c>
      <c r="L35" s="299">
        <v>0</v>
      </c>
      <c r="M35" s="300">
        <f t="shared" si="5"/>
        <v>0</v>
      </c>
    </row>
    <row r="36" spans="1:13" ht="25.5" hidden="1" x14ac:dyDescent="0.2">
      <c r="A36" s="217">
        <f t="shared" si="10"/>
        <v>28</v>
      </c>
      <c r="B36" s="281" t="s">
        <v>365</v>
      </c>
      <c r="C36" s="299">
        <v>0</v>
      </c>
      <c r="D36" s="299">
        <v>0</v>
      </c>
      <c r="E36" s="299">
        <v>0</v>
      </c>
      <c r="F36" s="299">
        <v>0</v>
      </c>
      <c r="G36" s="299">
        <v>0</v>
      </c>
      <c r="H36" s="299">
        <v>0</v>
      </c>
      <c r="I36" s="299">
        <v>0</v>
      </c>
      <c r="J36" s="299">
        <v>0</v>
      </c>
      <c r="K36" s="299">
        <v>0</v>
      </c>
      <c r="L36" s="299">
        <v>0</v>
      </c>
      <c r="M36" s="300">
        <f t="shared" si="5"/>
        <v>0</v>
      </c>
    </row>
    <row r="37" spans="1:13" hidden="1" x14ac:dyDescent="0.2">
      <c r="A37" s="217">
        <f t="shared" si="10"/>
        <v>29</v>
      </c>
      <c r="B37" s="281" t="s">
        <v>413</v>
      </c>
      <c r="C37" s="299">
        <v>0</v>
      </c>
      <c r="D37" s="299">
        <v>0</v>
      </c>
      <c r="E37" s="299">
        <v>0</v>
      </c>
      <c r="F37" s="299">
        <v>0</v>
      </c>
      <c r="G37" s="299">
        <v>0</v>
      </c>
      <c r="H37" s="299">
        <v>0</v>
      </c>
      <c r="I37" s="299">
        <v>0</v>
      </c>
      <c r="J37" s="299">
        <v>0</v>
      </c>
      <c r="K37" s="299">
        <v>0</v>
      </c>
      <c r="L37" s="299">
        <v>0</v>
      </c>
      <c r="M37" s="300">
        <f t="shared" si="5"/>
        <v>0</v>
      </c>
    </row>
    <row r="38" spans="1:13" ht="38.25" hidden="1" x14ac:dyDescent="0.2">
      <c r="A38" s="328">
        <f>A37+1</f>
        <v>30</v>
      </c>
      <c r="B38" s="329" t="s">
        <v>423</v>
      </c>
      <c r="C38" s="339">
        <f>SUM(C39:C40)</f>
        <v>0</v>
      </c>
      <c r="D38" s="339">
        <f t="shared" ref="D38:M38" si="17">SUM(D39:D40)</f>
        <v>0</v>
      </c>
      <c r="E38" s="339">
        <f t="shared" ref="E38" si="18">SUM(E39:E40)</f>
        <v>0</v>
      </c>
      <c r="F38" s="339">
        <f t="shared" si="17"/>
        <v>0</v>
      </c>
      <c r="G38" s="339">
        <f t="shared" ref="G38" si="19">SUM(G39:G40)</f>
        <v>0</v>
      </c>
      <c r="H38" s="339">
        <f t="shared" si="17"/>
        <v>0</v>
      </c>
      <c r="I38" s="339">
        <f t="shared" si="17"/>
        <v>0</v>
      </c>
      <c r="J38" s="339">
        <f t="shared" si="17"/>
        <v>0</v>
      </c>
      <c r="K38" s="339">
        <f t="shared" si="17"/>
        <v>0</v>
      </c>
      <c r="L38" s="339">
        <f t="shared" si="17"/>
        <v>0</v>
      </c>
      <c r="M38" s="339">
        <f t="shared" si="17"/>
        <v>0</v>
      </c>
    </row>
    <row r="39" spans="1:13" hidden="1" x14ac:dyDescent="0.2">
      <c r="A39" s="217">
        <f t="shared" si="10"/>
        <v>31</v>
      </c>
      <c r="B39" s="281" t="s">
        <v>366</v>
      </c>
      <c r="C39" s="299">
        <v>0</v>
      </c>
      <c r="D39" s="299">
        <v>0</v>
      </c>
      <c r="E39" s="299">
        <v>0</v>
      </c>
      <c r="F39" s="299">
        <v>0</v>
      </c>
      <c r="G39" s="299">
        <v>0</v>
      </c>
      <c r="H39" s="299">
        <v>0</v>
      </c>
      <c r="I39" s="299">
        <v>0</v>
      </c>
      <c r="J39" s="299">
        <v>0</v>
      </c>
      <c r="K39" s="299">
        <v>0</v>
      </c>
      <c r="L39" s="299">
        <v>0</v>
      </c>
      <c r="M39" s="300">
        <f t="shared" si="5"/>
        <v>0</v>
      </c>
    </row>
    <row r="40" spans="1:13" hidden="1" x14ac:dyDescent="0.2">
      <c r="A40" s="217">
        <f t="shared" si="10"/>
        <v>32</v>
      </c>
      <c r="B40" s="281" t="s">
        <v>367</v>
      </c>
      <c r="C40" s="299">
        <v>0</v>
      </c>
      <c r="D40" s="299">
        <v>0</v>
      </c>
      <c r="E40" s="299">
        <v>0</v>
      </c>
      <c r="F40" s="299">
        <v>0</v>
      </c>
      <c r="G40" s="299">
        <v>0</v>
      </c>
      <c r="H40" s="299">
        <v>0</v>
      </c>
      <c r="I40" s="299">
        <v>0</v>
      </c>
      <c r="J40" s="299">
        <v>0</v>
      </c>
      <c r="K40" s="299">
        <v>0</v>
      </c>
      <c r="L40" s="299">
        <v>0</v>
      </c>
      <c r="M40" s="300">
        <f t="shared" si="5"/>
        <v>0</v>
      </c>
    </row>
    <row r="41" spans="1:13" hidden="1" x14ac:dyDescent="0.2">
      <c r="A41" s="217">
        <f t="shared" si="10"/>
        <v>33</v>
      </c>
      <c r="B41" s="281" t="s">
        <v>413</v>
      </c>
      <c r="C41" s="299">
        <v>0</v>
      </c>
      <c r="D41" s="299">
        <v>0</v>
      </c>
      <c r="E41" s="299">
        <v>0</v>
      </c>
      <c r="F41" s="299">
        <v>0</v>
      </c>
      <c r="G41" s="299">
        <v>0</v>
      </c>
      <c r="H41" s="299">
        <v>0</v>
      </c>
      <c r="I41" s="299">
        <v>0</v>
      </c>
      <c r="J41" s="299">
        <v>0</v>
      </c>
      <c r="K41" s="299">
        <v>0</v>
      </c>
      <c r="L41" s="299">
        <v>0</v>
      </c>
      <c r="M41" s="300">
        <f t="shared" ref="M41" si="20">SUM(C41:L41)</f>
        <v>0</v>
      </c>
    </row>
    <row r="42" spans="1:13" ht="38.25" x14ac:dyDescent="0.2">
      <c r="A42" s="328">
        <f>A41+1</f>
        <v>34</v>
      </c>
      <c r="B42" s="329" t="s">
        <v>426</v>
      </c>
      <c r="C42" s="339">
        <f>SUM(C43:C55)</f>
        <v>159443.16</v>
      </c>
      <c r="D42" s="339">
        <f t="shared" ref="D42:M42" si="21">SUM(D43:D55)</f>
        <v>464512.07</v>
      </c>
      <c r="E42" s="339">
        <f t="shared" si="21"/>
        <v>472402.74</v>
      </c>
      <c r="F42" s="339">
        <f t="shared" si="21"/>
        <v>0</v>
      </c>
      <c r="G42" s="339">
        <f t="shared" si="21"/>
        <v>0</v>
      </c>
      <c r="H42" s="339">
        <f t="shared" si="21"/>
        <v>0</v>
      </c>
      <c r="I42" s="339">
        <f t="shared" si="21"/>
        <v>0</v>
      </c>
      <c r="J42" s="339">
        <f t="shared" si="21"/>
        <v>0</v>
      </c>
      <c r="K42" s="339">
        <f t="shared" si="21"/>
        <v>0</v>
      </c>
      <c r="L42" s="339">
        <f t="shared" si="21"/>
        <v>0</v>
      </c>
      <c r="M42" s="339">
        <f t="shared" si="21"/>
        <v>1096357.97</v>
      </c>
    </row>
    <row r="43" spans="1:13" ht="63.75" x14ac:dyDescent="0.2">
      <c r="A43" s="217">
        <f t="shared" si="10"/>
        <v>35</v>
      </c>
      <c r="B43" s="281" t="s">
        <v>374</v>
      </c>
      <c r="C43" s="299">
        <f>'26.1'!C9</f>
        <v>11025</v>
      </c>
      <c r="D43" s="299">
        <v>0</v>
      </c>
      <c r="E43" s="299">
        <v>0</v>
      </c>
      <c r="F43" s="299">
        <v>0</v>
      </c>
      <c r="G43" s="299">
        <v>0</v>
      </c>
      <c r="H43" s="299">
        <v>0</v>
      </c>
      <c r="I43" s="299">
        <v>0</v>
      </c>
      <c r="J43" s="299">
        <v>0</v>
      </c>
      <c r="K43" s="299">
        <v>0</v>
      </c>
      <c r="L43" s="299">
        <v>0</v>
      </c>
      <c r="M43" s="299">
        <f t="shared" si="5"/>
        <v>11025</v>
      </c>
    </row>
    <row r="44" spans="1:13" ht="58.5" customHeight="1" x14ac:dyDescent="0.2">
      <c r="A44" s="217">
        <f t="shared" si="10"/>
        <v>36</v>
      </c>
      <c r="B44" s="281" t="s">
        <v>375</v>
      </c>
      <c r="C44" s="299">
        <f>'26.1'!C10</f>
        <v>3386.4</v>
      </c>
      <c r="D44" s="299">
        <v>0</v>
      </c>
      <c r="E44" s="299">
        <v>0</v>
      </c>
      <c r="F44" s="299">
        <v>0</v>
      </c>
      <c r="G44" s="299">
        <v>0</v>
      </c>
      <c r="H44" s="299">
        <v>0</v>
      </c>
      <c r="I44" s="299">
        <v>0</v>
      </c>
      <c r="J44" s="299">
        <v>0</v>
      </c>
      <c r="K44" s="299">
        <v>0</v>
      </c>
      <c r="L44" s="299">
        <v>0</v>
      </c>
      <c r="M44" s="299">
        <f t="shared" si="5"/>
        <v>3386.4</v>
      </c>
    </row>
    <row r="45" spans="1:13" ht="38.25" hidden="1" x14ac:dyDescent="0.2">
      <c r="A45" s="217">
        <f t="shared" si="10"/>
        <v>37</v>
      </c>
      <c r="B45" s="281" t="s">
        <v>384</v>
      </c>
      <c r="C45" s="299">
        <v>0</v>
      </c>
      <c r="D45" s="299">
        <v>0</v>
      </c>
      <c r="E45" s="299">
        <v>0</v>
      </c>
      <c r="F45" s="299">
        <v>0</v>
      </c>
      <c r="G45" s="299">
        <v>0</v>
      </c>
      <c r="H45" s="299">
        <v>0</v>
      </c>
      <c r="I45" s="299">
        <v>0</v>
      </c>
      <c r="J45" s="299">
        <v>0</v>
      </c>
      <c r="K45" s="299">
        <v>0</v>
      </c>
      <c r="L45" s="299">
        <v>0</v>
      </c>
      <c r="M45" s="300">
        <f t="shared" si="5"/>
        <v>0</v>
      </c>
    </row>
    <row r="46" spans="1:13" ht="38.25" hidden="1" x14ac:dyDescent="0.2">
      <c r="A46" s="217">
        <f t="shared" si="10"/>
        <v>38</v>
      </c>
      <c r="B46" s="281" t="s">
        <v>376</v>
      </c>
      <c r="C46" s="299">
        <v>0</v>
      </c>
      <c r="D46" s="299">
        <v>0</v>
      </c>
      <c r="E46" s="299">
        <v>0</v>
      </c>
      <c r="F46" s="299">
        <v>0</v>
      </c>
      <c r="G46" s="299">
        <v>0</v>
      </c>
      <c r="H46" s="299">
        <v>0</v>
      </c>
      <c r="I46" s="299">
        <v>0</v>
      </c>
      <c r="J46" s="299">
        <v>0</v>
      </c>
      <c r="K46" s="299">
        <v>0</v>
      </c>
      <c r="L46" s="299">
        <v>0</v>
      </c>
      <c r="M46" s="300">
        <f t="shared" si="5"/>
        <v>0</v>
      </c>
    </row>
    <row r="47" spans="1:13" ht="38.25" hidden="1" x14ac:dyDescent="0.2">
      <c r="A47" s="217">
        <f t="shared" si="10"/>
        <v>39</v>
      </c>
      <c r="B47" s="281" t="s">
        <v>377</v>
      </c>
      <c r="C47" s="299">
        <v>0</v>
      </c>
      <c r="D47" s="299">
        <v>0</v>
      </c>
      <c r="E47" s="299">
        <v>0</v>
      </c>
      <c r="F47" s="299">
        <v>0</v>
      </c>
      <c r="G47" s="299">
        <v>0</v>
      </c>
      <c r="H47" s="299">
        <v>0</v>
      </c>
      <c r="I47" s="299">
        <v>0</v>
      </c>
      <c r="J47" s="299">
        <v>0</v>
      </c>
      <c r="K47" s="299">
        <v>0</v>
      </c>
      <c r="L47" s="299">
        <v>0</v>
      </c>
      <c r="M47" s="300">
        <f t="shared" si="5"/>
        <v>0</v>
      </c>
    </row>
    <row r="48" spans="1:13" ht="38.25" hidden="1" x14ac:dyDescent="0.2">
      <c r="A48" s="217">
        <f t="shared" si="10"/>
        <v>40</v>
      </c>
      <c r="B48" s="281" t="s">
        <v>378</v>
      </c>
      <c r="C48" s="299">
        <v>0</v>
      </c>
      <c r="D48" s="299">
        <v>0</v>
      </c>
      <c r="E48" s="299">
        <v>0</v>
      </c>
      <c r="F48" s="299">
        <v>0</v>
      </c>
      <c r="G48" s="299">
        <v>0</v>
      </c>
      <c r="H48" s="299">
        <v>0</v>
      </c>
      <c r="I48" s="299">
        <v>0</v>
      </c>
      <c r="J48" s="299">
        <v>0</v>
      </c>
      <c r="K48" s="299">
        <v>0</v>
      </c>
      <c r="L48" s="299">
        <v>0</v>
      </c>
      <c r="M48" s="300">
        <f t="shared" si="5"/>
        <v>0</v>
      </c>
    </row>
    <row r="49" spans="1:13" ht="89.25" hidden="1" x14ac:dyDescent="0.2">
      <c r="A49" s="217">
        <f t="shared" si="10"/>
        <v>41</v>
      </c>
      <c r="B49" s="281" t="s">
        <v>379</v>
      </c>
      <c r="C49" s="299">
        <v>0</v>
      </c>
      <c r="D49" s="299">
        <v>0</v>
      </c>
      <c r="E49" s="299">
        <v>0</v>
      </c>
      <c r="F49" s="299">
        <v>0</v>
      </c>
      <c r="G49" s="299">
        <v>0</v>
      </c>
      <c r="H49" s="299">
        <v>0</v>
      </c>
      <c r="I49" s="299">
        <v>0</v>
      </c>
      <c r="J49" s="299">
        <v>0</v>
      </c>
      <c r="K49" s="299">
        <v>0</v>
      </c>
      <c r="L49" s="299">
        <v>0</v>
      </c>
      <c r="M49" s="300">
        <f t="shared" si="5"/>
        <v>0</v>
      </c>
    </row>
    <row r="50" spans="1:13" ht="38.25" hidden="1" x14ac:dyDescent="0.2">
      <c r="A50" s="217">
        <f t="shared" si="10"/>
        <v>42</v>
      </c>
      <c r="B50" s="281" t="s">
        <v>380</v>
      </c>
      <c r="C50" s="299">
        <v>0</v>
      </c>
      <c r="D50" s="299">
        <v>0</v>
      </c>
      <c r="E50" s="299">
        <v>0</v>
      </c>
      <c r="F50" s="299">
        <v>0</v>
      </c>
      <c r="G50" s="299">
        <v>0</v>
      </c>
      <c r="H50" s="299">
        <v>0</v>
      </c>
      <c r="I50" s="299">
        <v>0</v>
      </c>
      <c r="J50" s="299">
        <v>0</v>
      </c>
      <c r="K50" s="299">
        <v>0</v>
      </c>
      <c r="L50" s="299">
        <v>0</v>
      </c>
      <c r="M50" s="300">
        <f t="shared" si="5"/>
        <v>0</v>
      </c>
    </row>
    <row r="51" spans="1:13" ht="25.5" hidden="1" x14ac:dyDescent="0.2">
      <c r="A51" s="217">
        <f t="shared" si="10"/>
        <v>43</v>
      </c>
      <c r="B51" s="281" t="s">
        <v>381</v>
      </c>
      <c r="C51" s="299">
        <v>0</v>
      </c>
      <c r="D51" s="299">
        <v>0</v>
      </c>
      <c r="E51" s="299">
        <v>0</v>
      </c>
      <c r="F51" s="299">
        <v>0</v>
      </c>
      <c r="G51" s="299">
        <v>0</v>
      </c>
      <c r="H51" s="299">
        <v>0</v>
      </c>
      <c r="I51" s="299">
        <v>0</v>
      </c>
      <c r="J51" s="299">
        <v>0</v>
      </c>
      <c r="K51" s="299">
        <v>0</v>
      </c>
      <c r="L51" s="299">
        <v>0</v>
      </c>
      <c r="M51" s="300">
        <f t="shared" si="5"/>
        <v>0</v>
      </c>
    </row>
    <row r="52" spans="1:13" hidden="1" x14ac:dyDescent="0.2">
      <c r="A52" s="217">
        <f t="shared" si="10"/>
        <v>44</v>
      </c>
      <c r="B52" s="281" t="s">
        <v>382</v>
      </c>
      <c r="C52" s="299">
        <v>0</v>
      </c>
      <c r="D52" s="299">
        <v>0</v>
      </c>
      <c r="E52" s="299">
        <v>0</v>
      </c>
      <c r="F52" s="299">
        <v>0</v>
      </c>
      <c r="G52" s="299">
        <v>0</v>
      </c>
      <c r="H52" s="299">
        <v>0</v>
      </c>
      <c r="I52" s="299">
        <v>0</v>
      </c>
      <c r="J52" s="299">
        <v>0</v>
      </c>
      <c r="K52" s="299">
        <v>0</v>
      </c>
      <c r="L52" s="299">
        <v>0</v>
      </c>
      <c r="M52" s="300">
        <f t="shared" si="5"/>
        <v>0</v>
      </c>
    </row>
    <row r="53" spans="1:13" ht="38.25" hidden="1" x14ac:dyDescent="0.2">
      <c r="A53" s="217">
        <f t="shared" si="10"/>
        <v>45</v>
      </c>
      <c r="B53" s="281" t="s">
        <v>383</v>
      </c>
      <c r="C53" s="299">
        <v>0</v>
      </c>
      <c r="D53" s="299">
        <v>0</v>
      </c>
      <c r="E53" s="299">
        <v>0</v>
      </c>
      <c r="F53" s="299">
        <v>0</v>
      </c>
      <c r="G53" s="299">
        <v>0</v>
      </c>
      <c r="H53" s="299">
        <v>0</v>
      </c>
      <c r="I53" s="299">
        <v>0</v>
      </c>
      <c r="J53" s="299">
        <v>0</v>
      </c>
      <c r="K53" s="299">
        <v>0</v>
      </c>
      <c r="L53" s="299">
        <v>0</v>
      </c>
      <c r="M53" s="300">
        <f t="shared" si="5"/>
        <v>0</v>
      </c>
    </row>
    <row r="54" spans="1:13" ht="25.5" hidden="1" x14ac:dyDescent="0.2">
      <c r="A54" s="217">
        <f t="shared" si="10"/>
        <v>46</v>
      </c>
      <c r="B54" s="281" t="s">
        <v>1017</v>
      </c>
      <c r="C54" s="299">
        <v>0</v>
      </c>
      <c r="D54" s="299">
        <v>0</v>
      </c>
      <c r="E54" s="299">
        <v>0</v>
      </c>
      <c r="F54" s="299">
        <v>0</v>
      </c>
      <c r="G54" s="299">
        <v>0</v>
      </c>
      <c r="H54" s="299">
        <v>0</v>
      </c>
      <c r="I54" s="299">
        <v>0</v>
      </c>
      <c r="J54" s="299">
        <v>0</v>
      </c>
      <c r="K54" s="299">
        <v>0</v>
      </c>
      <c r="L54" s="299">
        <v>0</v>
      </c>
      <c r="M54" s="299">
        <f t="shared" si="5"/>
        <v>0</v>
      </c>
    </row>
    <row r="55" spans="1:13" x14ac:dyDescent="0.2">
      <c r="A55" s="217">
        <f t="shared" si="10"/>
        <v>47</v>
      </c>
      <c r="B55" s="281" t="s">
        <v>413</v>
      </c>
      <c r="C55" s="299">
        <f>'26.1'!C30-SUM(D55:L55)</f>
        <v>145031.76</v>
      </c>
      <c r="D55" s="299">
        <v>464512.07</v>
      </c>
      <c r="E55" s="299">
        <v>472402.74</v>
      </c>
      <c r="F55" s="299">
        <v>0</v>
      </c>
      <c r="G55" s="299">
        <v>0</v>
      </c>
      <c r="H55" s="299">
        <v>0</v>
      </c>
      <c r="I55" s="299">
        <v>0</v>
      </c>
      <c r="J55" s="299">
        <v>0</v>
      </c>
      <c r="K55" s="299">
        <v>0</v>
      </c>
      <c r="L55" s="299">
        <v>0</v>
      </c>
      <c r="M55" s="300">
        <f t="shared" si="5"/>
        <v>1081946.57</v>
      </c>
    </row>
    <row r="56" spans="1:13" ht="63.75" hidden="1" x14ac:dyDescent="0.2">
      <c r="A56" s="328">
        <f>A55+1</f>
        <v>48</v>
      </c>
      <c r="B56" s="329" t="s">
        <v>241</v>
      </c>
      <c r="C56" s="339">
        <v>0</v>
      </c>
      <c r="D56" s="339">
        <v>0</v>
      </c>
      <c r="E56" s="339">
        <v>0</v>
      </c>
      <c r="F56" s="339">
        <v>0</v>
      </c>
      <c r="G56" s="339">
        <v>0</v>
      </c>
      <c r="H56" s="339">
        <v>0</v>
      </c>
      <c r="I56" s="339">
        <v>0</v>
      </c>
      <c r="J56" s="339">
        <v>0</v>
      </c>
      <c r="K56" s="339">
        <v>0</v>
      </c>
      <c r="L56" s="339">
        <v>0</v>
      </c>
      <c r="M56" s="339">
        <f>SUM(C56:L56)</f>
        <v>0</v>
      </c>
    </row>
    <row r="57" spans="1:13" x14ac:dyDescent="0.2">
      <c r="A57" s="328">
        <f t="shared" si="10"/>
        <v>49</v>
      </c>
      <c r="B57" s="329" t="s">
        <v>135</v>
      </c>
      <c r="C57" s="339">
        <f>'29.1'!C16-SUM(D57:L57)</f>
        <v>864570.16000000015</v>
      </c>
      <c r="D57" s="339">
        <v>607280.66</v>
      </c>
      <c r="E57" s="339">
        <v>245501.56</v>
      </c>
      <c r="F57" s="339">
        <v>136106.18000000002</v>
      </c>
      <c r="G57" s="339">
        <v>151816.79999999999</v>
      </c>
      <c r="H57" s="339">
        <v>312961.73</v>
      </c>
      <c r="I57" s="339">
        <v>197230.07</v>
      </c>
      <c r="J57" s="339">
        <v>0</v>
      </c>
      <c r="K57" s="339">
        <v>0</v>
      </c>
      <c r="L57" s="339">
        <v>0</v>
      </c>
      <c r="M57" s="339">
        <f t="shared" ref="M57" si="22">SUM(C57:L57)</f>
        <v>2515467.16</v>
      </c>
    </row>
    <row r="58" spans="1:13" x14ac:dyDescent="0.2">
      <c r="A58" s="220">
        <f>A57+1</f>
        <v>50</v>
      </c>
      <c r="B58" s="320" t="s">
        <v>52</v>
      </c>
      <c r="C58" s="321">
        <f>C9+C15+C24+C57</f>
        <v>1024013.3200000002</v>
      </c>
      <c r="D58" s="321">
        <f t="shared" ref="D58:M58" si="23">D9+D15+D24+D57</f>
        <v>1356049.62</v>
      </c>
      <c r="E58" s="321">
        <f t="shared" si="23"/>
        <v>717904.3</v>
      </c>
      <c r="F58" s="321">
        <f t="shared" si="23"/>
        <v>136106.18000000002</v>
      </c>
      <c r="G58" s="321">
        <f t="shared" si="23"/>
        <v>151816.79999999999</v>
      </c>
      <c r="H58" s="321">
        <f t="shared" si="23"/>
        <v>312961.73</v>
      </c>
      <c r="I58" s="321">
        <f t="shared" si="23"/>
        <v>197230.07</v>
      </c>
      <c r="J58" s="321">
        <f t="shared" si="23"/>
        <v>0</v>
      </c>
      <c r="K58" s="321">
        <f t="shared" si="23"/>
        <v>0</v>
      </c>
      <c r="L58" s="321">
        <f t="shared" si="23"/>
        <v>0</v>
      </c>
      <c r="M58" s="321">
        <f t="shared" si="23"/>
        <v>3896082.02</v>
      </c>
    </row>
    <row r="59" spans="1:13" ht="13.5" hidden="1" thickBot="1" x14ac:dyDescent="0.25">
      <c r="A59" s="115">
        <f t="shared" si="10"/>
        <v>51</v>
      </c>
      <c r="B59" s="36" t="s">
        <v>700</v>
      </c>
      <c r="C59" s="142">
        <v>0</v>
      </c>
      <c r="D59" s="142">
        <v>0</v>
      </c>
      <c r="E59" s="142">
        <v>0</v>
      </c>
      <c r="F59" s="142">
        <v>0</v>
      </c>
      <c r="G59" s="142">
        <v>0</v>
      </c>
      <c r="H59" s="142">
        <v>0</v>
      </c>
      <c r="I59" s="142">
        <v>0</v>
      </c>
      <c r="J59" s="142">
        <v>0</v>
      </c>
      <c r="K59" s="142">
        <v>0</v>
      </c>
      <c r="L59" s="142">
        <v>0</v>
      </c>
      <c r="M59" s="143">
        <f t="shared" ref="M59" si="24">SUM(C59:L59)</f>
        <v>0</v>
      </c>
    </row>
    <row r="60" spans="1:13" x14ac:dyDescent="0.2">
      <c r="A60" s="50"/>
    </row>
    <row r="61" spans="1:13" ht="36.75" customHeight="1" x14ac:dyDescent="0.2">
      <c r="A61" s="457" t="s">
        <v>385</v>
      </c>
      <c r="B61" s="457"/>
      <c r="C61" s="457"/>
      <c r="D61" s="457"/>
      <c r="E61" s="457"/>
      <c r="F61" s="457"/>
      <c r="G61" s="457"/>
      <c r="H61" s="457"/>
      <c r="I61" s="457"/>
      <c r="J61" s="457"/>
      <c r="K61" s="457"/>
      <c r="L61" s="457"/>
      <c r="M61" s="457"/>
    </row>
    <row r="62" spans="1:13" x14ac:dyDescent="0.2">
      <c r="M62" s="34" t="s">
        <v>1010</v>
      </c>
    </row>
    <row r="63" spans="1:13" ht="51" x14ac:dyDescent="0.2">
      <c r="A63" s="220" t="s">
        <v>0</v>
      </c>
      <c r="B63" s="220" t="s">
        <v>2</v>
      </c>
      <c r="C63" s="220" t="s">
        <v>350</v>
      </c>
      <c r="D63" s="220" t="s">
        <v>351</v>
      </c>
      <c r="E63" s="220" t="s">
        <v>1012</v>
      </c>
      <c r="F63" s="220" t="s">
        <v>1015</v>
      </c>
      <c r="G63" s="220" t="s">
        <v>1014</v>
      </c>
      <c r="H63" s="220" t="s">
        <v>1016</v>
      </c>
      <c r="I63" s="220" t="s">
        <v>1013</v>
      </c>
      <c r="J63" s="220" t="s">
        <v>352</v>
      </c>
      <c r="K63" s="220" t="s">
        <v>353</v>
      </c>
      <c r="L63" s="220" t="s">
        <v>354</v>
      </c>
      <c r="M63" s="220" t="s">
        <v>309</v>
      </c>
    </row>
    <row r="64" spans="1:13" x14ac:dyDescent="0.2">
      <c r="A64" s="280">
        <v>1</v>
      </c>
      <c r="B64" s="280">
        <f>A64+1</f>
        <v>2</v>
      </c>
      <c r="C64" s="280">
        <f t="shared" ref="C64:M64" si="25">B64+1</f>
        <v>3</v>
      </c>
      <c r="D64" s="280">
        <f t="shared" si="25"/>
        <v>4</v>
      </c>
      <c r="E64" s="280">
        <f t="shared" si="25"/>
        <v>5</v>
      </c>
      <c r="F64" s="280">
        <f t="shared" si="25"/>
        <v>6</v>
      </c>
      <c r="G64" s="280">
        <f t="shared" si="25"/>
        <v>7</v>
      </c>
      <c r="H64" s="280">
        <f t="shared" si="25"/>
        <v>8</v>
      </c>
      <c r="I64" s="280">
        <f t="shared" si="25"/>
        <v>9</v>
      </c>
      <c r="J64" s="280">
        <f t="shared" si="25"/>
        <v>10</v>
      </c>
      <c r="K64" s="280">
        <f t="shared" si="25"/>
        <v>11</v>
      </c>
      <c r="L64" s="280">
        <f t="shared" si="25"/>
        <v>12</v>
      </c>
      <c r="M64" s="280">
        <f t="shared" si="25"/>
        <v>13</v>
      </c>
    </row>
    <row r="65" spans="1:13" ht="102" hidden="1" x14ac:dyDescent="0.2">
      <c r="A65" s="328">
        <v>1</v>
      </c>
      <c r="B65" s="329" t="s">
        <v>355</v>
      </c>
      <c r="C65" s="356">
        <f>SUM(C66:C69)</f>
        <v>0</v>
      </c>
      <c r="D65" s="356">
        <f t="shared" ref="D65:M65" si="26">SUM(D66:D69)</f>
        <v>0</v>
      </c>
      <c r="E65" s="356">
        <f t="shared" si="26"/>
        <v>0</v>
      </c>
      <c r="F65" s="356">
        <f t="shared" si="26"/>
        <v>0</v>
      </c>
      <c r="G65" s="356">
        <f t="shared" si="26"/>
        <v>0</v>
      </c>
      <c r="H65" s="356">
        <f t="shared" si="26"/>
        <v>0</v>
      </c>
      <c r="I65" s="356">
        <f t="shared" si="26"/>
        <v>0</v>
      </c>
      <c r="J65" s="356">
        <f t="shared" si="26"/>
        <v>0</v>
      </c>
      <c r="K65" s="356">
        <f t="shared" si="26"/>
        <v>0</v>
      </c>
      <c r="L65" s="356">
        <f t="shared" si="26"/>
        <v>0</v>
      </c>
      <c r="M65" s="356">
        <f t="shared" si="26"/>
        <v>0</v>
      </c>
    </row>
    <row r="66" spans="1:13" ht="76.5" hidden="1" x14ac:dyDescent="0.2">
      <c r="A66" s="217">
        <f>A65+1</f>
        <v>2</v>
      </c>
      <c r="B66" s="281" t="s">
        <v>356</v>
      </c>
      <c r="C66" s="340">
        <v>0</v>
      </c>
      <c r="D66" s="340">
        <v>0</v>
      </c>
      <c r="E66" s="340">
        <v>0</v>
      </c>
      <c r="F66" s="340">
        <v>0</v>
      </c>
      <c r="G66" s="340">
        <v>0</v>
      </c>
      <c r="H66" s="340">
        <v>0</v>
      </c>
      <c r="I66" s="340">
        <v>0</v>
      </c>
      <c r="J66" s="340">
        <v>0</v>
      </c>
      <c r="K66" s="340">
        <v>0</v>
      </c>
      <c r="L66" s="340">
        <v>0</v>
      </c>
      <c r="M66" s="319">
        <f>SUM(C66:L66)</f>
        <v>0</v>
      </c>
    </row>
    <row r="67" spans="1:13" ht="51" hidden="1" x14ac:dyDescent="0.2">
      <c r="A67" s="217">
        <f t="shared" ref="A67:A70" si="27">A66+1</f>
        <v>3</v>
      </c>
      <c r="B67" s="281" t="s">
        <v>357</v>
      </c>
      <c r="C67" s="340">
        <v>0</v>
      </c>
      <c r="D67" s="340">
        <v>0</v>
      </c>
      <c r="E67" s="340">
        <v>0</v>
      </c>
      <c r="F67" s="340">
        <v>0</v>
      </c>
      <c r="G67" s="340">
        <v>0</v>
      </c>
      <c r="H67" s="340">
        <v>0</v>
      </c>
      <c r="I67" s="340">
        <v>0</v>
      </c>
      <c r="J67" s="340">
        <v>0</v>
      </c>
      <c r="K67" s="340">
        <v>0</v>
      </c>
      <c r="L67" s="340">
        <v>0</v>
      </c>
      <c r="M67" s="319">
        <f t="shared" ref="M67:M70" si="28">SUM(C67:L67)</f>
        <v>0</v>
      </c>
    </row>
    <row r="68" spans="1:13" ht="51" hidden="1" x14ac:dyDescent="0.2">
      <c r="A68" s="217">
        <f t="shared" si="27"/>
        <v>4</v>
      </c>
      <c r="B68" s="281" t="s">
        <v>358</v>
      </c>
      <c r="C68" s="340">
        <v>0</v>
      </c>
      <c r="D68" s="340">
        <v>0</v>
      </c>
      <c r="E68" s="340">
        <v>0</v>
      </c>
      <c r="F68" s="340">
        <v>0</v>
      </c>
      <c r="G68" s="340">
        <v>0</v>
      </c>
      <c r="H68" s="340">
        <v>0</v>
      </c>
      <c r="I68" s="340">
        <v>0</v>
      </c>
      <c r="J68" s="340">
        <v>0</v>
      </c>
      <c r="K68" s="340">
        <v>0</v>
      </c>
      <c r="L68" s="340">
        <v>0</v>
      </c>
      <c r="M68" s="319">
        <f t="shared" si="28"/>
        <v>0</v>
      </c>
    </row>
    <row r="69" spans="1:13" ht="89.25" hidden="1" x14ac:dyDescent="0.2">
      <c r="A69" s="217">
        <f t="shared" si="27"/>
        <v>5</v>
      </c>
      <c r="B69" s="281" t="s">
        <v>359</v>
      </c>
      <c r="C69" s="340">
        <v>0</v>
      </c>
      <c r="D69" s="340">
        <v>0</v>
      </c>
      <c r="E69" s="340">
        <v>0</v>
      </c>
      <c r="F69" s="340">
        <v>0</v>
      </c>
      <c r="G69" s="340">
        <v>0</v>
      </c>
      <c r="H69" s="340">
        <v>0</v>
      </c>
      <c r="I69" s="340">
        <v>0</v>
      </c>
      <c r="J69" s="340">
        <v>0</v>
      </c>
      <c r="K69" s="340">
        <v>0</v>
      </c>
      <c r="L69" s="340">
        <v>0</v>
      </c>
      <c r="M69" s="319">
        <f t="shared" si="28"/>
        <v>0</v>
      </c>
    </row>
    <row r="70" spans="1:13" hidden="1" x14ac:dyDescent="0.2">
      <c r="A70" s="217">
        <f t="shared" si="27"/>
        <v>6</v>
      </c>
      <c r="B70" s="281" t="s">
        <v>413</v>
      </c>
      <c r="C70" s="340">
        <v>0</v>
      </c>
      <c r="D70" s="340">
        <v>0</v>
      </c>
      <c r="E70" s="340">
        <v>0</v>
      </c>
      <c r="F70" s="340">
        <v>0</v>
      </c>
      <c r="G70" s="340">
        <v>0</v>
      </c>
      <c r="H70" s="340">
        <v>0</v>
      </c>
      <c r="I70" s="340">
        <v>0</v>
      </c>
      <c r="J70" s="340">
        <v>0</v>
      </c>
      <c r="K70" s="340">
        <v>0</v>
      </c>
      <c r="L70" s="340">
        <v>0</v>
      </c>
      <c r="M70" s="319">
        <f t="shared" si="28"/>
        <v>0</v>
      </c>
    </row>
    <row r="71" spans="1:13" ht="140.25" hidden="1" x14ac:dyDescent="0.2">
      <c r="A71" s="328">
        <f>A70+1</f>
        <v>7</v>
      </c>
      <c r="B71" s="329" t="s">
        <v>360</v>
      </c>
      <c r="C71" s="356">
        <f>SUM(C72:C78)</f>
        <v>0</v>
      </c>
      <c r="D71" s="356">
        <f t="shared" ref="D71:M71" si="29">SUM(D72:D78)</f>
        <v>0</v>
      </c>
      <c r="E71" s="356">
        <f t="shared" si="29"/>
        <v>0</v>
      </c>
      <c r="F71" s="356">
        <f t="shared" si="29"/>
        <v>0</v>
      </c>
      <c r="G71" s="356">
        <f t="shared" si="29"/>
        <v>0</v>
      </c>
      <c r="H71" s="356">
        <f t="shared" si="29"/>
        <v>0</v>
      </c>
      <c r="I71" s="356">
        <f t="shared" si="29"/>
        <v>0</v>
      </c>
      <c r="J71" s="356">
        <f t="shared" si="29"/>
        <v>0</v>
      </c>
      <c r="K71" s="356">
        <f t="shared" si="29"/>
        <v>0</v>
      </c>
      <c r="L71" s="356">
        <f t="shared" si="29"/>
        <v>0</v>
      </c>
      <c r="M71" s="356">
        <f t="shared" si="29"/>
        <v>0</v>
      </c>
    </row>
    <row r="72" spans="1:13" ht="51" hidden="1" x14ac:dyDescent="0.2">
      <c r="A72" s="217">
        <f t="shared" ref="A72:A115" si="30">A71+1</f>
        <v>8</v>
      </c>
      <c r="B72" s="281" t="s">
        <v>361</v>
      </c>
      <c r="C72" s="340">
        <v>0</v>
      </c>
      <c r="D72" s="340">
        <v>0</v>
      </c>
      <c r="E72" s="340">
        <v>0</v>
      </c>
      <c r="F72" s="340">
        <v>0</v>
      </c>
      <c r="G72" s="340">
        <v>0</v>
      </c>
      <c r="H72" s="340">
        <v>0</v>
      </c>
      <c r="I72" s="340">
        <v>0</v>
      </c>
      <c r="J72" s="340">
        <v>0</v>
      </c>
      <c r="K72" s="340">
        <v>0</v>
      </c>
      <c r="L72" s="340">
        <v>0</v>
      </c>
      <c r="M72" s="319">
        <f t="shared" ref="M72:M79" si="31">SUM(C72:L72)</f>
        <v>0</v>
      </c>
    </row>
    <row r="73" spans="1:13" ht="38.25" hidden="1" x14ac:dyDescent="0.2">
      <c r="A73" s="217">
        <f t="shared" si="30"/>
        <v>9</v>
      </c>
      <c r="B73" s="281" t="s">
        <v>362</v>
      </c>
      <c r="C73" s="340">
        <v>0</v>
      </c>
      <c r="D73" s="340">
        <v>0</v>
      </c>
      <c r="E73" s="340">
        <v>0</v>
      </c>
      <c r="F73" s="340">
        <v>0</v>
      </c>
      <c r="G73" s="340">
        <v>0</v>
      </c>
      <c r="H73" s="340">
        <v>0</v>
      </c>
      <c r="I73" s="340">
        <v>0</v>
      </c>
      <c r="J73" s="340">
        <v>0</v>
      </c>
      <c r="K73" s="340">
        <v>0</v>
      </c>
      <c r="L73" s="340">
        <v>0</v>
      </c>
      <c r="M73" s="319">
        <f t="shared" si="31"/>
        <v>0</v>
      </c>
    </row>
    <row r="74" spans="1:13" ht="38.25" hidden="1" x14ac:dyDescent="0.2">
      <c r="A74" s="217">
        <f t="shared" si="30"/>
        <v>10</v>
      </c>
      <c r="B74" s="281" t="s">
        <v>363</v>
      </c>
      <c r="C74" s="340">
        <v>0</v>
      </c>
      <c r="D74" s="340">
        <v>0</v>
      </c>
      <c r="E74" s="340">
        <v>0</v>
      </c>
      <c r="F74" s="340">
        <v>0</v>
      </c>
      <c r="G74" s="340">
        <v>0</v>
      </c>
      <c r="H74" s="340">
        <v>0</v>
      </c>
      <c r="I74" s="340">
        <v>0</v>
      </c>
      <c r="J74" s="340">
        <v>0</v>
      </c>
      <c r="K74" s="340">
        <v>0</v>
      </c>
      <c r="L74" s="340">
        <v>0</v>
      </c>
      <c r="M74" s="319">
        <f t="shared" si="31"/>
        <v>0</v>
      </c>
    </row>
    <row r="75" spans="1:13" ht="38.25" hidden="1" x14ac:dyDescent="0.2">
      <c r="A75" s="217">
        <f t="shared" si="30"/>
        <v>11</v>
      </c>
      <c r="B75" s="281" t="s">
        <v>364</v>
      </c>
      <c r="C75" s="340">
        <v>0</v>
      </c>
      <c r="D75" s="340">
        <v>0</v>
      </c>
      <c r="E75" s="340">
        <v>0</v>
      </c>
      <c r="F75" s="340">
        <v>0</v>
      </c>
      <c r="G75" s="340">
        <v>0</v>
      </c>
      <c r="H75" s="340">
        <v>0</v>
      </c>
      <c r="I75" s="340">
        <v>0</v>
      </c>
      <c r="J75" s="340">
        <v>0</v>
      </c>
      <c r="K75" s="340">
        <v>0</v>
      </c>
      <c r="L75" s="340">
        <v>0</v>
      </c>
      <c r="M75" s="319">
        <f t="shared" si="31"/>
        <v>0</v>
      </c>
    </row>
    <row r="76" spans="1:13" ht="25.5" hidden="1" x14ac:dyDescent="0.2">
      <c r="A76" s="217">
        <f t="shared" si="30"/>
        <v>12</v>
      </c>
      <c r="B76" s="281" t="s">
        <v>365</v>
      </c>
      <c r="C76" s="340">
        <v>0</v>
      </c>
      <c r="D76" s="340">
        <v>0</v>
      </c>
      <c r="E76" s="340">
        <v>0</v>
      </c>
      <c r="F76" s="340">
        <v>0</v>
      </c>
      <c r="G76" s="340">
        <v>0</v>
      </c>
      <c r="H76" s="340">
        <v>0</v>
      </c>
      <c r="I76" s="340">
        <v>0</v>
      </c>
      <c r="J76" s="340">
        <v>0</v>
      </c>
      <c r="K76" s="340">
        <v>0</v>
      </c>
      <c r="L76" s="340">
        <v>0</v>
      </c>
      <c r="M76" s="319">
        <f t="shared" si="31"/>
        <v>0</v>
      </c>
    </row>
    <row r="77" spans="1:13" hidden="1" x14ac:dyDescent="0.2">
      <c r="A77" s="217">
        <f t="shared" si="30"/>
        <v>13</v>
      </c>
      <c r="B77" s="281" t="s">
        <v>366</v>
      </c>
      <c r="C77" s="340">
        <v>0</v>
      </c>
      <c r="D77" s="340">
        <v>0</v>
      </c>
      <c r="E77" s="340">
        <v>0</v>
      </c>
      <c r="F77" s="340">
        <v>0</v>
      </c>
      <c r="G77" s="340">
        <v>0</v>
      </c>
      <c r="H77" s="340">
        <v>0</v>
      </c>
      <c r="I77" s="340">
        <v>0</v>
      </c>
      <c r="J77" s="340">
        <v>0</v>
      </c>
      <c r="K77" s="340">
        <v>0</v>
      </c>
      <c r="L77" s="340">
        <v>0</v>
      </c>
      <c r="M77" s="319">
        <f t="shared" si="31"/>
        <v>0</v>
      </c>
    </row>
    <row r="78" spans="1:13" hidden="1" x14ac:dyDescent="0.2">
      <c r="A78" s="217">
        <f t="shared" si="30"/>
        <v>14</v>
      </c>
      <c r="B78" s="281" t="s">
        <v>367</v>
      </c>
      <c r="C78" s="340">
        <v>0</v>
      </c>
      <c r="D78" s="340">
        <v>0</v>
      </c>
      <c r="E78" s="340">
        <v>0</v>
      </c>
      <c r="F78" s="340">
        <v>0</v>
      </c>
      <c r="G78" s="340">
        <v>0</v>
      </c>
      <c r="H78" s="340">
        <v>0</v>
      </c>
      <c r="I78" s="340">
        <v>0</v>
      </c>
      <c r="J78" s="340">
        <v>0</v>
      </c>
      <c r="K78" s="340">
        <v>0</v>
      </c>
      <c r="L78" s="340">
        <v>0</v>
      </c>
      <c r="M78" s="319">
        <f t="shared" si="31"/>
        <v>0</v>
      </c>
    </row>
    <row r="79" spans="1:13" hidden="1" x14ac:dyDescent="0.2">
      <c r="A79" s="217">
        <f t="shared" si="30"/>
        <v>15</v>
      </c>
      <c r="B79" s="281" t="s">
        <v>413</v>
      </c>
      <c r="C79" s="340">
        <v>0</v>
      </c>
      <c r="D79" s="340">
        <v>0</v>
      </c>
      <c r="E79" s="340">
        <v>0</v>
      </c>
      <c r="F79" s="340">
        <v>0</v>
      </c>
      <c r="G79" s="340">
        <v>0</v>
      </c>
      <c r="H79" s="340">
        <v>0</v>
      </c>
      <c r="I79" s="340">
        <v>0</v>
      </c>
      <c r="J79" s="340">
        <v>0</v>
      </c>
      <c r="K79" s="340">
        <v>0</v>
      </c>
      <c r="L79" s="340">
        <v>0</v>
      </c>
      <c r="M79" s="319">
        <f t="shared" si="31"/>
        <v>0</v>
      </c>
    </row>
    <row r="80" spans="1:13" ht="75.75" customHeight="1" x14ac:dyDescent="0.2">
      <c r="A80" s="328">
        <f>A79+1</f>
        <v>16</v>
      </c>
      <c r="B80" s="329" t="s">
        <v>87</v>
      </c>
      <c r="C80" s="339">
        <f>C81+C86+C94+C98</f>
        <v>126384.52999999997</v>
      </c>
      <c r="D80" s="339">
        <f t="shared" ref="D80" si="32">D81+D86+D94+D98</f>
        <v>462403.19</v>
      </c>
      <c r="E80" s="339">
        <f t="shared" ref="E80" si="33">E81+E86+E94+E98</f>
        <v>825302.74</v>
      </c>
      <c r="F80" s="339">
        <f t="shared" ref="F80" si="34">F81+F86+F94+F98</f>
        <v>0</v>
      </c>
      <c r="G80" s="339">
        <f t="shared" ref="G80" si="35">G81+G86+G94+G98</f>
        <v>0</v>
      </c>
      <c r="H80" s="339">
        <f t="shared" ref="H80" si="36">H81+H86+H94+H98</f>
        <v>0</v>
      </c>
      <c r="I80" s="339">
        <f t="shared" ref="I80" si="37">I81+I86+I94+I98</f>
        <v>0</v>
      </c>
      <c r="J80" s="339">
        <f t="shared" ref="J80" si="38">J81+J86+J94+J98</f>
        <v>0</v>
      </c>
      <c r="K80" s="339">
        <f t="shared" ref="K80" si="39">K81+K86+K94+K98</f>
        <v>0</v>
      </c>
      <c r="L80" s="339">
        <f t="shared" ref="L80" si="40">L81+L86+L94+L98</f>
        <v>0</v>
      </c>
      <c r="M80" s="339">
        <f t="shared" ref="M80" si="41">M81+M86+M94+M98</f>
        <v>1414090.46</v>
      </c>
    </row>
    <row r="81" spans="1:13" ht="25.5" hidden="1" x14ac:dyDescent="0.2">
      <c r="A81" s="328">
        <f t="shared" si="30"/>
        <v>17</v>
      </c>
      <c r="B81" s="329" t="s">
        <v>421</v>
      </c>
      <c r="C81" s="339">
        <v>0</v>
      </c>
      <c r="D81" s="339">
        <v>0</v>
      </c>
      <c r="E81" s="339">
        <v>0</v>
      </c>
      <c r="F81" s="339">
        <v>0</v>
      </c>
      <c r="G81" s="339">
        <v>0</v>
      </c>
      <c r="H81" s="339">
        <v>0</v>
      </c>
      <c r="I81" s="339">
        <v>0</v>
      </c>
      <c r="J81" s="339">
        <v>0</v>
      </c>
      <c r="K81" s="339">
        <v>0</v>
      </c>
      <c r="L81" s="339">
        <v>0</v>
      </c>
      <c r="M81" s="339">
        <f t="shared" ref="M81:M85" si="42">SUM(C81:L81)</f>
        <v>0</v>
      </c>
    </row>
    <row r="82" spans="1:13" ht="25.5" hidden="1" x14ac:dyDescent="0.2">
      <c r="A82" s="217">
        <f t="shared" si="30"/>
        <v>18</v>
      </c>
      <c r="B82" s="281" t="s">
        <v>390</v>
      </c>
      <c r="C82" s="299">
        <v>0</v>
      </c>
      <c r="D82" s="299">
        <v>0</v>
      </c>
      <c r="E82" s="299">
        <v>0</v>
      </c>
      <c r="F82" s="299">
        <v>0</v>
      </c>
      <c r="G82" s="299">
        <v>0</v>
      </c>
      <c r="H82" s="299">
        <v>0</v>
      </c>
      <c r="I82" s="299">
        <v>0</v>
      </c>
      <c r="J82" s="299">
        <v>0</v>
      </c>
      <c r="K82" s="299">
        <v>0</v>
      </c>
      <c r="L82" s="299">
        <v>0</v>
      </c>
      <c r="M82" s="300">
        <f t="shared" si="42"/>
        <v>0</v>
      </c>
    </row>
    <row r="83" spans="1:13" ht="63.75" hidden="1" x14ac:dyDescent="0.2">
      <c r="A83" s="217">
        <f t="shared" si="30"/>
        <v>19</v>
      </c>
      <c r="B83" s="281" t="s">
        <v>368</v>
      </c>
      <c r="C83" s="299">
        <v>0</v>
      </c>
      <c r="D83" s="299">
        <v>0</v>
      </c>
      <c r="E83" s="299">
        <v>0</v>
      </c>
      <c r="F83" s="299">
        <v>0</v>
      </c>
      <c r="G83" s="299">
        <v>0</v>
      </c>
      <c r="H83" s="299">
        <v>0</v>
      </c>
      <c r="I83" s="299">
        <v>0</v>
      </c>
      <c r="J83" s="299">
        <v>0</v>
      </c>
      <c r="K83" s="299">
        <v>0</v>
      </c>
      <c r="L83" s="299">
        <v>0</v>
      </c>
      <c r="M83" s="300">
        <f t="shared" si="42"/>
        <v>0</v>
      </c>
    </row>
    <row r="84" spans="1:13" ht="51" hidden="1" x14ac:dyDescent="0.2">
      <c r="A84" s="217">
        <f t="shared" si="30"/>
        <v>20</v>
      </c>
      <c r="B84" s="281" t="s">
        <v>369</v>
      </c>
      <c r="C84" s="299">
        <v>0</v>
      </c>
      <c r="D84" s="299">
        <v>0</v>
      </c>
      <c r="E84" s="299">
        <v>0</v>
      </c>
      <c r="F84" s="299">
        <v>0</v>
      </c>
      <c r="G84" s="299">
        <v>0</v>
      </c>
      <c r="H84" s="299">
        <v>0</v>
      </c>
      <c r="I84" s="299">
        <v>0</v>
      </c>
      <c r="J84" s="299">
        <v>0</v>
      </c>
      <c r="K84" s="299">
        <v>0</v>
      </c>
      <c r="L84" s="299">
        <v>0</v>
      </c>
      <c r="M84" s="300">
        <f t="shared" si="42"/>
        <v>0</v>
      </c>
    </row>
    <row r="85" spans="1:13" hidden="1" x14ac:dyDescent="0.2">
      <c r="A85" s="217">
        <f t="shared" si="30"/>
        <v>21</v>
      </c>
      <c r="B85" s="281" t="s">
        <v>413</v>
      </c>
      <c r="C85" s="299">
        <v>0</v>
      </c>
      <c r="D85" s="299">
        <v>0</v>
      </c>
      <c r="E85" s="299">
        <v>0</v>
      </c>
      <c r="F85" s="299">
        <v>0</v>
      </c>
      <c r="G85" s="299">
        <v>0</v>
      </c>
      <c r="H85" s="299">
        <v>0</v>
      </c>
      <c r="I85" s="299">
        <v>0</v>
      </c>
      <c r="J85" s="299">
        <v>0</v>
      </c>
      <c r="K85" s="299">
        <v>0</v>
      </c>
      <c r="L85" s="299">
        <v>0</v>
      </c>
      <c r="M85" s="300">
        <f t="shared" si="42"/>
        <v>0</v>
      </c>
    </row>
    <row r="86" spans="1:13" ht="38.25" x14ac:dyDescent="0.2">
      <c r="A86" s="328">
        <f>A85+1</f>
        <v>22</v>
      </c>
      <c r="B86" s="329" t="s">
        <v>422</v>
      </c>
      <c r="C86" s="339">
        <f>SUM(C87:C92)</f>
        <v>0</v>
      </c>
      <c r="D86" s="339">
        <f t="shared" ref="D86:M86" si="43">SUM(D87:D92)</f>
        <v>395903.19</v>
      </c>
      <c r="E86" s="339">
        <f t="shared" si="43"/>
        <v>0</v>
      </c>
      <c r="F86" s="339">
        <f t="shared" si="43"/>
        <v>0</v>
      </c>
      <c r="G86" s="339">
        <f t="shared" si="43"/>
        <v>0</v>
      </c>
      <c r="H86" s="339">
        <f t="shared" si="43"/>
        <v>0</v>
      </c>
      <c r="I86" s="339">
        <f t="shared" si="43"/>
        <v>0</v>
      </c>
      <c r="J86" s="339">
        <f t="shared" si="43"/>
        <v>0</v>
      </c>
      <c r="K86" s="339">
        <f t="shared" si="43"/>
        <v>0</v>
      </c>
      <c r="L86" s="339">
        <f t="shared" si="43"/>
        <v>0</v>
      </c>
      <c r="M86" s="339">
        <f t="shared" si="43"/>
        <v>395903.19</v>
      </c>
    </row>
    <row r="87" spans="1:13" ht="51" hidden="1" x14ac:dyDescent="0.2">
      <c r="A87" s="217">
        <f t="shared" si="30"/>
        <v>23</v>
      </c>
      <c r="B87" s="281" t="s">
        <v>361</v>
      </c>
      <c r="C87" s="299">
        <v>0</v>
      </c>
      <c r="D87" s="299">
        <v>0</v>
      </c>
      <c r="E87" s="299">
        <v>0</v>
      </c>
      <c r="F87" s="299">
        <v>0</v>
      </c>
      <c r="G87" s="299">
        <v>0</v>
      </c>
      <c r="H87" s="299">
        <v>0</v>
      </c>
      <c r="I87" s="299">
        <v>0</v>
      </c>
      <c r="J87" s="299">
        <v>0</v>
      </c>
      <c r="K87" s="299">
        <v>0</v>
      </c>
      <c r="L87" s="299">
        <v>0</v>
      </c>
      <c r="M87" s="300">
        <f t="shared" ref="M87" si="44">SUM(C87:L87)</f>
        <v>0</v>
      </c>
    </row>
    <row r="88" spans="1:13" x14ac:dyDescent="0.2">
      <c r="A88" s="217">
        <f t="shared" si="30"/>
        <v>24</v>
      </c>
      <c r="B88" s="281" t="s">
        <v>370</v>
      </c>
      <c r="C88" s="299">
        <v>0</v>
      </c>
      <c r="D88" s="299">
        <f>'24.1'!D10</f>
        <v>395903.19</v>
      </c>
      <c r="E88" s="299">
        <v>0</v>
      </c>
      <c r="F88" s="299">
        <v>0</v>
      </c>
      <c r="G88" s="299">
        <v>0</v>
      </c>
      <c r="H88" s="299">
        <v>0</v>
      </c>
      <c r="I88" s="299">
        <v>0</v>
      </c>
      <c r="J88" s="299">
        <v>0</v>
      </c>
      <c r="K88" s="299">
        <v>0</v>
      </c>
      <c r="L88" s="299">
        <v>0</v>
      </c>
      <c r="M88" s="299">
        <f>SUM(C88:L88)</f>
        <v>395903.19</v>
      </c>
    </row>
    <row r="89" spans="1:13" ht="38.25" hidden="1" x14ac:dyDescent="0.2">
      <c r="A89" s="217">
        <f t="shared" si="30"/>
        <v>25</v>
      </c>
      <c r="B89" s="281" t="s">
        <v>362</v>
      </c>
      <c r="C89" s="299">
        <v>0</v>
      </c>
      <c r="D89" s="299">
        <v>0</v>
      </c>
      <c r="E89" s="299">
        <v>0</v>
      </c>
      <c r="F89" s="299">
        <v>0</v>
      </c>
      <c r="G89" s="299">
        <v>0</v>
      </c>
      <c r="H89" s="299">
        <v>0</v>
      </c>
      <c r="I89" s="299">
        <v>0</v>
      </c>
      <c r="J89" s="299">
        <v>0</v>
      </c>
      <c r="K89" s="299">
        <v>0</v>
      </c>
      <c r="L89" s="299">
        <v>0</v>
      </c>
      <c r="M89" s="300">
        <f t="shared" ref="M89:M93" si="45">SUM(C89:L89)</f>
        <v>0</v>
      </c>
    </row>
    <row r="90" spans="1:13" ht="38.25" hidden="1" x14ac:dyDescent="0.2">
      <c r="A90" s="217">
        <f t="shared" si="30"/>
        <v>26</v>
      </c>
      <c r="B90" s="281" t="s">
        <v>363</v>
      </c>
      <c r="C90" s="299">
        <v>0</v>
      </c>
      <c r="D90" s="299">
        <v>0</v>
      </c>
      <c r="E90" s="299">
        <v>0</v>
      </c>
      <c r="F90" s="299">
        <v>0</v>
      </c>
      <c r="G90" s="299">
        <v>0</v>
      </c>
      <c r="H90" s="299">
        <v>0</v>
      </c>
      <c r="I90" s="299">
        <v>0</v>
      </c>
      <c r="J90" s="299">
        <v>0</v>
      </c>
      <c r="K90" s="299">
        <v>0</v>
      </c>
      <c r="L90" s="299">
        <v>0</v>
      </c>
      <c r="M90" s="300">
        <f t="shared" si="45"/>
        <v>0</v>
      </c>
    </row>
    <row r="91" spans="1:13" ht="38.25" hidden="1" x14ac:dyDescent="0.2">
      <c r="A91" s="217">
        <f t="shared" si="30"/>
        <v>27</v>
      </c>
      <c r="B91" s="281" t="s">
        <v>389</v>
      </c>
      <c r="C91" s="299">
        <v>0</v>
      </c>
      <c r="D91" s="299">
        <v>0</v>
      </c>
      <c r="E91" s="299">
        <v>0</v>
      </c>
      <c r="F91" s="299">
        <v>0</v>
      </c>
      <c r="G91" s="299">
        <v>0</v>
      </c>
      <c r="H91" s="299">
        <v>0</v>
      </c>
      <c r="I91" s="299">
        <v>0</v>
      </c>
      <c r="J91" s="299">
        <v>0</v>
      </c>
      <c r="K91" s="299">
        <v>0</v>
      </c>
      <c r="L91" s="299">
        <v>0</v>
      </c>
      <c r="M91" s="300">
        <f t="shared" si="45"/>
        <v>0</v>
      </c>
    </row>
    <row r="92" spans="1:13" ht="25.5" hidden="1" x14ac:dyDescent="0.2">
      <c r="A92" s="217">
        <f t="shared" si="30"/>
        <v>28</v>
      </c>
      <c r="B92" s="281" t="s">
        <v>365</v>
      </c>
      <c r="C92" s="299">
        <v>0</v>
      </c>
      <c r="D92" s="299">
        <v>0</v>
      </c>
      <c r="E92" s="299">
        <v>0</v>
      </c>
      <c r="F92" s="299">
        <v>0</v>
      </c>
      <c r="G92" s="299">
        <v>0</v>
      </c>
      <c r="H92" s="299">
        <v>0</v>
      </c>
      <c r="I92" s="299">
        <v>0</v>
      </c>
      <c r="J92" s="299">
        <v>0</v>
      </c>
      <c r="K92" s="299">
        <v>0</v>
      </c>
      <c r="L92" s="299">
        <v>0</v>
      </c>
      <c r="M92" s="300">
        <f t="shared" si="45"/>
        <v>0</v>
      </c>
    </row>
    <row r="93" spans="1:13" hidden="1" x14ac:dyDescent="0.2">
      <c r="A93" s="217">
        <f t="shared" si="30"/>
        <v>29</v>
      </c>
      <c r="B93" s="281" t="s">
        <v>413</v>
      </c>
      <c r="C93" s="299">
        <v>0</v>
      </c>
      <c r="D93" s="299">
        <v>0</v>
      </c>
      <c r="E93" s="299">
        <v>0</v>
      </c>
      <c r="F93" s="299">
        <v>0</v>
      </c>
      <c r="G93" s="299">
        <v>0</v>
      </c>
      <c r="H93" s="299">
        <v>0</v>
      </c>
      <c r="I93" s="299">
        <v>0</v>
      </c>
      <c r="J93" s="299">
        <v>0</v>
      </c>
      <c r="K93" s="299">
        <v>0</v>
      </c>
      <c r="L93" s="299">
        <v>0</v>
      </c>
      <c r="M93" s="300">
        <f t="shared" si="45"/>
        <v>0</v>
      </c>
    </row>
    <row r="94" spans="1:13" ht="38.25" hidden="1" x14ac:dyDescent="0.2">
      <c r="A94" s="328">
        <f>A93+1</f>
        <v>30</v>
      </c>
      <c r="B94" s="329" t="s">
        <v>423</v>
      </c>
      <c r="C94" s="339">
        <f>SUM(C95:C96)</f>
        <v>0</v>
      </c>
      <c r="D94" s="339">
        <f t="shared" ref="D94:M94" si="46">SUM(D95:D96)</f>
        <v>0</v>
      </c>
      <c r="E94" s="339">
        <f t="shared" si="46"/>
        <v>0</v>
      </c>
      <c r="F94" s="339">
        <f t="shared" si="46"/>
        <v>0</v>
      </c>
      <c r="G94" s="339">
        <f t="shared" si="46"/>
        <v>0</v>
      </c>
      <c r="H94" s="339">
        <f t="shared" si="46"/>
        <v>0</v>
      </c>
      <c r="I94" s="339">
        <f t="shared" si="46"/>
        <v>0</v>
      </c>
      <c r="J94" s="339">
        <f t="shared" si="46"/>
        <v>0</v>
      </c>
      <c r="K94" s="339">
        <f t="shared" si="46"/>
        <v>0</v>
      </c>
      <c r="L94" s="339">
        <f t="shared" si="46"/>
        <v>0</v>
      </c>
      <c r="M94" s="339">
        <f t="shared" si="46"/>
        <v>0</v>
      </c>
    </row>
    <row r="95" spans="1:13" hidden="1" x14ac:dyDescent="0.2">
      <c r="A95" s="217">
        <f t="shared" si="30"/>
        <v>31</v>
      </c>
      <c r="B95" s="281" t="s">
        <v>366</v>
      </c>
      <c r="C95" s="299">
        <v>0</v>
      </c>
      <c r="D95" s="299">
        <v>0</v>
      </c>
      <c r="E95" s="299">
        <v>0</v>
      </c>
      <c r="F95" s="299">
        <v>0</v>
      </c>
      <c r="G95" s="299">
        <v>0</v>
      </c>
      <c r="H95" s="299">
        <v>0</v>
      </c>
      <c r="I95" s="299">
        <v>0</v>
      </c>
      <c r="J95" s="299">
        <v>0</v>
      </c>
      <c r="K95" s="299">
        <v>0</v>
      </c>
      <c r="L95" s="299">
        <v>0</v>
      </c>
      <c r="M95" s="300">
        <f t="shared" ref="M95:M97" si="47">SUM(C95:L95)</f>
        <v>0</v>
      </c>
    </row>
    <row r="96" spans="1:13" hidden="1" x14ac:dyDescent="0.2">
      <c r="A96" s="217">
        <f t="shared" si="30"/>
        <v>32</v>
      </c>
      <c r="B96" s="281" t="s">
        <v>367</v>
      </c>
      <c r="C96" s="299">
        <v>0</v>
      </c>
      <c r="D96" s="299">
        <v>0</v>
      </c>
      <c r="E96" s="299">
        <v>0</v>
      </c>
      <c r="F96" s="299">
        <v>0</v>
      </c>
      <c r="G96" s="299">
        <v>0</v>
      </c>
      <c r="H96" s="299">
        <v>0</v>
      </c>
      <c r="I96" s="299">
        <v>0</v>
      </c>
      <c r="J96" s="299">
        <v>0</v>
      </c>
      <c r="K96" s="299">
        <v>0</v>
      </c>
      <c r="L96" s="299">
        <v>0</v>
      </c>
      <c r="M96" s="300">
        <f t="shared" si="47"/>
        <v>0</v>
      </c>
    </row>
    <row r="97" spans="1:13" hidden="1" x14ac:dyDescent="0.2">
      <c r="A97" s="217">
        <f t="shared" si="30"/>
        <v>33</v>
      </c>
      <c r="B97" s="281" t="s">
        <v>413</v>
      </c>
      <c r="C97" s="299">
        <v>0</v>
      </c>
      <c r="D97" s="299">
        <v>0</v>
      </c>
      <c r="E97" s="299">
        <v>0</v>
      </c>
      <c r="F97" s="299">
        <v>0</v>
      </c>
      <c r="G97" s="299">
        <v>0</v>
      </c>
      <c r="H97" s="299">
        <v>0</v>
      </c>
      <c r="I97" s="299">
        <v>0</v>
      </c>
      <c r="J97" s="299">
        <v>0</v>
      </c>
      <c r="K97" s="299">
        <v>0</v>
      </c>
      <c r="L97" s="299">
        <v>0</v>
      </c>
      <c r="M97" s="300">
        <f t="shared" si="47"/>
        <v>0</v>
      </c>
    </row>
    <row r="98" spans="1:13" ht="42" customHeight="1" x14ac:dyDescent="0.2">
      <c r="A98" s="328">
        <f>A97+1</f>
        <v>34</v>
      </c>
      <c r="B98" s="329" t="s">
        <v>426</v>
      </c>
      <c r="C98" s="339">
        <f>SUM(C99:C111)</f>
        <v>126384.52999999997</v>
      </c>
      <c r="D98" s="339">
        <f t="shared" ref="D98" si="48">SUM(D99:D111)</f>
        <v>66500</v>
      </c>
      <c r="E98" s="339">
        <f t="shared" ref="E98" si="49">SUM(E99:E111)</f>
        <v>825302.74</v>
      </c>
      <c r="F98" s="339">
        <f t="shared" ref="F98" si="50">SUM(F99:F111)</f>
        <v>0</v>
      </c>
      <c r="G98" s="339">
        <f t="shared" ref="G98" si="51">SUM(G99:G111)</f>
        <v>0</v>
      </c>
      <c r="H98" s="339">
        <f t="shared" ref="H98" si="52">SUM(H99:H111)</f>
        <v>0</v>
      </c>
      <c r="I98" s="339">
        <f t="shared" ref="I98" si="53">SUM(I99:I111)</f>
        <v>0</v>
      </c>
      <c r="J98" s="339">
        <f t="shared" ref="J98" si="54">SUM(J99:J111)</f>
        <v>0</v>
      </c>
      <c r="K98" s="339">
        <f t="shared" ref="K98" si="55">SUM(K99:K111)</f>
        <v>0</v>
      </c>
      <c r="L98" s="339">
        <f t="shared" ref="L98" si="56">SUM(L99:L111)</f>
        <v>0</v>
      </c>
      <c r="M98" s="339">
        <f t="shared" ref="M98" si="57">SUM(M99:M111)</f>
        <v>1018187.27</v>
      </c>
    </row>
    <row r="99" spans="1:13" ht="63.75" x14ac:dyDescent="0.2">
      <c r="A99" s="217">
        <f t="shared" si="30"/>
        <v>35</v>
      </c>
      <c r="B99" s="281" t="s">
        <v>374</v>
      </c>
      <c r="C99" s="299">
        <f>'26.1'!C65</f>
        <v>0</v>
      </c>
      <c r="D99" s="299">
        <v>0</v>
      </c>
      <c r="E99" s="299">
        <v>0</v>
      </c>
      <c r="F99" s="299">
        <v>0</v>
      </c>
      <c r="G99" s="299">
        <v>0</v>
      </c>
      <c r="H99" s="299">
        <v>0</v>
      </c>
      <c r="I99" s="299">
        <v>0</v>
      </c>
      <c r="J99" s="299">
        <v>0</v>
      </c>
      <c r="K99" s="299">
        <v>0</v>
      </c>
      <c r="L99" s="299">
        <v>0</v>
      </c>
      <c r="M99" s="299">
        <f t="shared" ref="M99:M111" si="58">SUM(C99:L99)</f>
        <v>0</v>
      </c>
    </row>
    <row r="100" spans="1:13" ht="64.5" customHeight="1" x14ac:dyDescent="0.2">
      <c r="A100" s="217">
        <f t="shared" si="30"/>
        <v>36</v>
      </c>
      <c r="B100" s="281" t="s">
        <v>375</v>
      </c>
      <c r="C100" s="299">
        <f>'26.1'!D10</f>
        <v>8313.06</v>
      </c>
      <c r="D100" s="299">
        <v>0</v>
      </c>
      <c r="E100" s="299">
        <v>0</v>
      </c>
      <c r="F100" s="299">
        <v>0</v>
      </c>
      <c r="G100" s="299">
        <v>0</v>
      </c>
      <c r="H100" s="299">
        <v>0</v>
      </c>
      <c r="I100" s="299">
        <v>0</v>
      </c>
      <c r="J100" s="299">
        <v>0</v>
      </c>
      <c r="K100" s="299">
        <v>0</v>
      </c>
      <c r="L100" s="299">
        <v>0</v>
      </c>
      <c r="M100" s="299">
        <f t="shared" si="58"/>
        <v>8313.06</v>
      </c>
    </row>
    <row r="101" spans="1:13" ht="38.25" hidden="1" x14ac:dyDescent="0.2">
      <c r="A101" s="217">
        <f t="shared" si="30"/>
        <v>37</v>
      </c>
      <c r="B101" s="281" t="s">
        <v>384</v>
      </c>
      <c r="C101" s="299">
        <v>0</v>
      </c>
      <c r="D101" s="299">
        <v>0</v>
      </c>
      <c r="E101" s="299">
        <v>0</v>
      </c>
      <c r="F101" s="299">
        <v>0</v>
      </c>
      <c r="G101" s="299">
        <v>0</v>
      </c>
      <c r="H101" s="299">
        <v>0</v>
      </c>
      <c r="I101" s="299">
        <v>0</v>
      </c>
      <c r="J101" s="299">
        <v>0</v>
      </c>
      <c r="K101" s="299">
        <v>0</v>
      </c>
      <c r="L101" s="299">
        <v>0</v>
      </c>
      <c r="M101" s="300">
        <f t="shared" si="58"/>
        <v>0</v>
      </c>
    </row>
    <row r="102" spans="1:13" ht="38.25" hidden="1" x14ac:dyDescent="0.2">
      <c r="A102" s="217">
        <f t="shared" si="30"/>
        <v>38</v>
      </c>
      <c r="B102" s="281" t="s">
        <v>376</v>
      </c>
      <c r="C102" s="299">
        <v>0</v>
      </c>
      <c r="D102" s="299">
        <v>0</v>
      </c>
      <c r="E102" s="299">
        <v>0</v>
      </c>
      <c r="F102" s="299">
        <v>0</v>
      </c>
      <c r="G102" s="299">
        <v>0</v>
      </c>
      <c r="H102" s="299">
        <v>0</v>
      </c>
      <c r="I102" s="299">
        <v>0</v>
      </c>
      <c r="J102" s="299">
        <v>0</v>
      </c>
      <c r="K102" s="299">
        <v>0</v>
      </c>
      <c r="L102" s="299">
        <v>0</v>
      </c>
      <c r="M102" s="300">
        <f t="shared" si="58"/>
        <v>0</v>
      </c>
    </row>
    <row r="103" spans="1:13" ht="38.25" hidden="1" x14ac:dyDescent="0.2">
      <c r="A103" s="217">
        <f t="shared" si="30"/>
        <v>39</v>
      </c>
      <c r="B103" s="281" t="s">
        <v>377</v>
      </c>
      <c r="C103" s="299">
        <v>0</v>
      </c>
      <c r="D103" s="299">
        <v>0</v>
      </c>
      <c r="E103" s="299">
        <v>0</v>
      </c>
      <c r="F103" s="299">
        <v>0</v>
      </c>
      <c r="G103" s="299">
        <v>0</v>
      </c>
      <c r="H103" s="299">
        <v>0</v>
      </c>
      <c r="I103" s="299">
        <v>0</v>
      </c>
      <c r="J103" s="299">
        <v>0</v>
      </c>
      <c r="K103" s="299">
        <v>0</v>
      </c>
      <c r="L103" s="299">
        <v>0</v>
      </c>
      <c r="M103" s="300">
        <f t="shared" si="58"/>
        <v>0</v>
      </c>
    </row>
    <row r="104" spans="1:13" ht="38.25" hidden="1" x14ac:dyDescent="0.2">
      <c r="A104" s="217">
        <f t="shared" si="30"/>
        <v>40</v>
      </c>
      <c r="B104" s="281" t="s">
        <v>378</v>
      </c>
      <c r="C104" s="299">
        <v>0</v>
      </c>
      <c r="D104" s="299">
        <v>0</v>
      </c>
      <c r="E104" s="299">
        <v>0</v>
      </c>
      <c r="F104" s="299">
        <v>0</v>
      </c>
      <c r="G104" s="299">
        <v>0</v>
      </c>
      <c r="H104" s="299">
        <v>0</v>
      </c>
      <c r="I104" s="299">
        <v>0</v>
      </c>
      <c r="J104" s="299">
        <v>0</v>
      </c>
      <c r="K104" s="299">
        <v>0</v>
      </c>
      <c r="L104" s="299">
        <v>0</v>
      </c>
      <c r="M104" s="300">
        <f t="shared" si="58"/>
        <v>0</v>
      </c>
    </row>
    <row r="105" spans="1:13" ht="89.25" hidden="1" x14ac:dyDescent="0.2">
      <c r="A105" s="217">
        <f t="shared" si="30"/>
        <v>41</v>
      </c>
      <c r="B105" s="281" t="s">
        <v>379</v>
      </c>
      <c r="C105" s="299">
        <v>0</v>
      </c>
      <c r="D105" s="299">
        <v>0</v>
      </c>
      <c r="E105" s="299">
        <v>0</v>
      </c>
      <c r="F105" s="299">
        <v>0</v>
      </c>
      <c r="G105" s="299">
        <v>0</v>
      </c>
      <c r="H105" s="299">
        <v>0</v>
      </c>
      <c r="I105" s="299">
        <v>0</v>
      </c>
      <c r="J105" s="299">
        <v>0</v>
      </c>
      <c r="K105" s="299">
        <v>0</v>
      </c>
      <c r="L105" s="299">
        <v>0</v>
      </c>
      <c r="M105" s="300">
        <f t="shared" si="58"/>
        <v>0</v>
      </c>
    </row>
    <row r="106" spans="1:13" ht="38.25" hidden="1" x14ac:dyDescent="0.2">
      <c r="A106" s="217">
        <f t="shared" si="30"/>
        <v>42</v>
      </c>
      <c r="B106" s="281" t="s">
        <v>380</v>
      </c>
      <c r="C106" s="299">
        <v>0</v>
      </c>
      <c r="D106" s="299">
        <v>0</v>
      </c>
      <c r="E106" s="299">
        <v>0</v>
      </c>
      <c r="F106" s="299">
        <v>0</v>
      </c>
      <c r="G106" s="299">
        <v>0</v>
      </c>
      <c r="H106" s="299">
        <v>0</v>
      </c>
      <c r="I106" s="299">
        <v>0</v>
      </c>
      <c r="J106" s="299">
        <v>0</v>
      </c>
      <c r="K106" s="299">
        <v>0</v>
      </c>
      <c r="L106" s="299">
        <v>0</v>
      </c>
      <c r="M106" s="300">
        <f t="shared" si="58"/>
        <v>0</v>
      </c>
    </row>
    <row r="107" spans="1:13" ht="25.5" hidden="1" x14ac:dyDescent="0.2">
      <c r="A107" s="217">
        <f t="shared" si="30"/>
        <v>43</v>
      </c>
      <c r="B107" s="281" t="s">
        <v>381</v>
      </c>
      <c r="C107" s="299">
        <v>0</v>
      </c>
      <c r="D107" s="299">
        <v>0</v>
      </c>
      <c r="E107" s="299">
        <v>0</v>
      </c>
      <c r="F107" s="299">
        <v>0</v>
      </c>
      <c r="G107" s="299">
        <v>0</v>
      </c>
      <c r="H107" s="299">
        <v>0</v>
      </c>
      <c r="I107" s="299">
        <v>0</v>
      </c>
      <c r="J107" s="299">
        <v>0</v>
      </c>
      <c r="K107" s="299">
        <v>0</v>
      </c>
      <c r="L107" s="299">
        <v>0</v>
      </c>
      <c r="M107" s="300">
        <f t="shared" si="58"/>
        <v>0</v>
      </c>
    </row>
    <row r="108" spans="1:13" hidden="1" x14ac:dyDescent="0.2">
      <c r="A108" s="217">
        <f t="shared" si="30"/>
        <v>44</v>
      </c>
      <c r="B108" s="281" t="s">
        <v>382</v>
      </c>
      <c r="C108" s="299">
        <v>0</v>
      </c>
      <c r="D108" s="299">
        <v>0</v>
      </c>
      <c r="E108" s="299">
        <v>0</v>
      </c>
      <c r="F108" s="299">
        <v>0</v>
      </c>
      <c r="G108" s="299">
        <v>0</v>
      </c>
      <c r="H108" s="299">
        <v>0</v>
      </c>
      <c r="I108" s="299">
        <v>0</v>
      </c>
      <c r="J108" s="299">
        <v>0</v>
      </c>
      <c r="K108" s="299">
        <v>0</v>
      </c>
      <c r="L108" s="299">
        <v>0</v>
      </c>
      <c r="M108" s="300">
        <f t="shared" si="58"/>
        <v>0</v>
      </c>
    </row>
    <row r="109" spans="1:13" ht="38.25" hidden="1" x14ac:dyDescent="0.2">
      <c r="A109" s="217">
        <f t="shared" si="30"/>
        <v>45</v>
      </c>
      <c r="B109" s="281" t="s">
        <v>383</v>
      </c>
      <c r="C109" s="299">
        <v>0</v>
      </c>
      <c r="D109" s="299">
        <v>0</v>
      </c>
      <c r="E109" s="299">
        <v>0</v>
      </c>
      <c r="F109" s="299">
        <v>0</v>
      </c>
      <c r="G109" s="299">
        <v>0</v>
      </c>
      <c r="H109" s="299">
        <v>0</v>
      </c>
      <c r="I109" s="299">
        <v>0</v>
      </c>
      <c r="J109" s="299">
        <v>0</v>
      </c>
      <c r="K109" s="299">
        <v>0</v>
      </c>
      <c r="L109" s="299">
        <v>0</v>
      </c>
      <c r="M109" s="300">
        <f t="shared" si="58"/>
        <v>0</v>
      </c>
    </row>
    <row r="110" spans="1:13" ht="25.5" hidden="1" x14ac:dyDescent="0.2">
      <c r="A110" s="217">
        <f t="shared" si="30"/>
        <v>46</v>
      </c>
      <c r="B110" s="281" t="s">
        <v>1017</v>
      </c>
      <c r="C110" s="299">
        <v>0</v>
      </c>
      <c r="D110" s="299">
        <v>0</v>
      </c>
      <c r="E110" s="299">
        <v>0</v>
      </c>
      <c r="F110" s="299">
        <v>0</v>
      </c>
      <c r="G110" s="299">
        <v>0</v>
      </c>
      <c r="H110" s="299">
        <v>0</v>
      </c>
      <c r="I110" s="299">
        <v>0</v>
      </c>
      <c r="J110" s="299">
        <v>0</v>
      </c>
      <c r="K110" s="299">
        <v>0</v>
      </c>
      <c r="L110" s="299">
        <v>0</v>
      </c>
      <c r="M110" s="299">
        <f t="shared" si="58"/>
        <v>0</v>
      </c>
    </row>
    <row r="111" spans="1:13" x14ac:dyDescent="0.2">
      <c r="A111" s="217">
        <f t="shared" si="30"/>
        <v>47</v>
      </c>
      <c r="B111" s="281" t="s">
        <v>413</v>
      </c>
      <c r="C111" s="299">
        <f>'26.1'!D30-SUM(D111:L111)</f>
        <v>118071.46999999997</v>
      </c>
      <c r="D111" s="299">
        <v>66500</v>
      </c>
      <c r="E111" s="299">
        <v>825302.74</v>
      </c>
      <c r="F111" s="299">
        <v>0</v>
      </c>
      <c r="G111" s="299">
        <v>0</v>
      </c>
      <c r="H111" s="299">
        <v>0</v>
      </c>
      <c r="I111" s="299">
        <v>0</v>
      </c>
      <c r="J111" s="299">
        <v>0</v>
      </c>
      <c r="K111" s="299">
        <v>0</v>
      </c>
      <c r="L111" s="299">
        <v>0</v>
      </c>
      <c r="M111" s="300">
        <f t="shared" si="58"/>
        <v>1009874.21</v>
      </c>
    </row>
    <row r="112" spans="1:13" ht="63.75" hidden="1" x14ac:dyDescent="0.2">
      <c r="A112" s="328">
        <f>A111+1</f>
        <v>48</v>
      </c>
      <c r="B112" s="329" t="s">
        <v>241</v>
      </c>
      <c r="C112" s="339">
        <v>0</v>
      </c>
      <c r="D112" s="339">
        <v>0</v>
      </c>
      <c r="E112" s="339">
        <v>0</v>
      </c>
      <c r="F112" s="339">
        <v>0</v>
      </c>
      <c r="G112" s="339">
        <v>0</v>
      </c>
      <c r="H112" s="339">
        <v>0</v>
      </c>
      <c r="I112" s="339">
        <v>0</v>
      </c>
      <c r="J112" s="339">
        <v>0</v>
      </c>
      <c r="K112" s="339">
        <v>0</v>
      </c>
      <c r="L112" s="339">
        <v>0</v>
      </c>
      <c r="M112" s="339">
        <f>SUM(C112:L112)</f>
        <v>0</v>
      </c>
    </row>
    <row r="113" spans="1:13" x14ac:dyDescent="0.2">
      <c r="A113" s="328">
        <f t="shared" si="30"/>
        <v>49</v>
      </c>
      <c r="B113" s="329" t="s">
        <v>135</v>
      </c>
      <c r="C113" s="339">
        <f>'29.1'!D16-SUM(D113:L113)</f>
        <v>229362.92000000016</v>
      </c>
      <c r="D113" s="339">
        <v>607301.96</v>
      </c>
      <c r="E113" s="339">
        <v>269216.7</v>
      </c>
      <c r="F113" s="339">
        <v>184733.92</v>
      </c>
      <c r="G113" s="339">
        <v>377580.03</v>
      </c>
      <c r="H113" s="339">
        <v>119431.44</v>
      </c>
      <c r="I113" s="339">
        <v>92634.03</v>
      </c>
      <c r="J113" s="339">
        <v>0</v>
      </c>
      <c r="K113" s="339">
        <v>0</v>
      </c>
      <c r="L113" s="339">
        <v>0</v>
      </c>
      <c r="M113" s="339">
        <f t="shared" ref="M113" si="59">SUM(C113:L113)</f>
        <v>1880261</v>
      </c>
    </row>
    <row r="114" spans="1:13" x14ac:dyDescent="0.2">
      <c r="A114" s="220">
        <f>A113+1</f>
        <v>50</v>
      </c>
      <c r="B114" s="320" t="s">
        <v>52</v>
      </c>
      <c r="C114" s="321">
        <f>C65+C71+C80+C113</f>
        <v>355747.45000000013</v>
      </c>
      <c r="D114" s="321">
        <f t="shared" ref="D114:M114" si="60">D65+D71+D80+D113</f>
        <v>1069705.1499999999</v>
      </c>
      <c r="E114" s="321">
        <f t="shared" si="60"/>
        <v>1094519.44</v>
      </c>
      <c r="F114" s="321">
        <f t="shared" si="60"/>
        <v>184733.92</v>
      </c>
      <c r="G114" s="321">
        <f t="shared" si="60"/>
        <v>377580.03</v>
      </c>
      <c r="H114" s="321">
        <f t="shared" si="60"/>
        <v>119431.44</v>
      </c>
      <c r="I114" s="321">
        <f t="shared" si="60"/>
        <v>92634.03</v>
      </c>
      <c r="J114" s="321">
        <f t="shared" si="60"/>
        <v>0</v>
      </c>
      <c r="K114" s="321">
        <f t="shared" si="60"/>
        <v>0</v>
      </c>
      <c r="L114" s="321">
        <f t="shared" si="60"/>
        <v>0</v>
      </c>
      <c r="M114" s="321">
        <f t="shared" si="60"/>
        <v>3294351.46</v>
      </c>
    </row>
    <row r="115" spans="1:13" ht="13.5" hidden="1" thickBot="1" x14ac:dyDescent="0.25">
      <c r="A115" s="115">
        <f t="shared" si="30"/>
        <v>51</v>
      </c>
      <c r="B115" s="36" t="s">
        <v>700</v>
      </c>
      <c r="C115" s="142">
        <v>0</v>
      </c>
      <c r="D115" s="142">
        <v>0</v>
      </c>
      <c r="E115" s="142">
        <v>0</v>
      </c>
      <c r="F115" s="142">
        <v>0</v>
      </c>
      <c r="G115" s="142">
        <v>0</v>
      </c>
      <c r="H115" s="142">
        <v>0</v>
      </c>
      <c r="I115" s="142">
        <v>0</v>
      </c>
      <c r="J115" s="142">
        <v>0</v>
      </c>
      <c r="K115" s="142">
        <v>0</v>
      </c>
      <c r="L115" s="142">
        <v>0</v>
      </c>
      <c r="M115" s="143">
        <f t="shared" ref="M115" si="61">SUM(C115:L115)</f>
        <v>0</v>
      </c>
    </row>
  </sheetData>
  <mergeCells count="6">
    <mergeCell ref="A61:M61"/>
    <mergeCell ref="A1:M1"/>
    <mergeCell ref="A2:M2"/>
    <mergeCell ref="A3:M3"/>
    <mergeCell ref="A4:M4"/>
    <mergeCell ref="A5:M5"/>
  </mergeCells>
  <printOptions horizontalCentered="1"/>
  <pageMargins left="0.39370078740157483" right="0.39370078740157483" top="0.39370078740157483" bottom="0.39370078740157483" header="0.31496062992125984" footer="0.31496062992125984"/>
  <pageSetup paperSize="9" orientation="landscape" horizontalDpi="0" verticalDpi="0" r:id="rId1"/>
  <rowBreaks count="1" manualBreakCount="1">
    <brk id="58"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33"/>
  <sheetViews>
    <sheetView view="pageBreakPreview" topLeftCell="A171" zoomScaleNormal="100" zoomScaleSheetLayoutView="100" workbookViewId="0">
      <selection activeCell="F241" sqref="F241"/>
    </sheetView>
  </sheetViews>
  <sheetFormatPr defaultRowHeight="12.75" x14ac:dyDescent="0.2"/>
  <cols>
    <col min="1" max="1" width="9.140625" style="31"/>
    <col min="2" max="2" width="27" style="31" customWidth="1"/>
    <col min="3" max="10" width="13" style="31" customWidth="1"/>
    <col min="11" max="11" width="13.7109375" style="31" customWidth="1"/>
    <col min="12" max="16384" width="9.140625" style="31"/>
  </cols>
  <sheetData>
    <row r="1" spans="1:10" ht="15.75" x14ac:dyDescent="0.2">
      <c r="A1" s="436" t="s">
        <v>116</v>
      </c>
      <c r="B1" s="436"/>
      <c r="C1" s="436"/>
      <c r="D1" s="436"/>
      <c r="E1" s="436"/>
      <c r="F1" s="436"/>
      <c r="G1" s="436"/>
      <c r="H1" s="436"/>
      <c r="I1" s="436"/>
      <c r="J1" s="436"/>
    </row>
    <row r="2" spans="1:10" ht="15.75" x14ac:dyDescent="0.2">
      <c r="A2" s="437" t="s">
        <v>117</v>
      </c>
      <c r="B2" s="437"/>
      <c r="C2" s="437"/>
      <c r="D2" s="437"/>
      <c r="E2" s="437"/>
      <c r="F2" s="437"/>
      <c r="G2" s="437"/>
      <c r="H2" s="437"/>
      <c r="I2" s="437"/>
      <c r="J2" s="437"/>
    </row>
    <row r="3" spans="1:10" ht="15.75" x14ac:dyDescent="0.2">
      <c r="A3" s="437" t="str">
        <f>'52.7'!A3:M3</f>
        <v>по состоянию на 31.03.2026</v>
      </c>
      <c r="B3" s="437"/>
      <c r="C3" s="437"/>
      <c r="D3" s="437"/>
      <c r="E3" s="437"/>
      <c r="F3" s="437"/>
      <c r="G3" s="437"/>
      <c r="H3" s="437"/>
      <c r="I3" s="437"/>
      <c r="J3" s="437"/>
    </row>
    <row r="4" spans="1:10" ht="15.75" x14ac:dyDescent="0.2">
      <c r="A4" s="437" t="s">
        <v>672</v>
      </c>
      <c r="B4" s="437"/>
      <c r="C4" s="437"/>
      <c r="D4" s="437"/>
      <c r="E4" s="437"/>
      <c r="F4" s="437"/>
      <c r="G4" s="437"/>
      <c r="H4" s="437"/>
      <c r="I4" s="437"/>
      <c r="J4" s="437"/>
    </row>
    <row r="5" spans="1:10" ht="15.75" x14ac:dyDescent="0.2">
      <c r="A5" s="457" t="s">
        <v>702</v>
      </c>
      <c r="B5" s="457"/>
      <c r="C5" s="457"/>
      <c r="D5" s="457"/>
      <c r="E5" s="457"/>
      <c r="F5" s="457"/>
      <c r="G5" s="457"/>
      <c r="H5" s="457"/>
      <c r="I5" s="457"/>
      <c r="J5" s="457"/>
    </row>
    <row r="6" spans="1:10" x14ac:dyDescent="0.2">
      <c r="J6" s="34" t="s">
        <v>322</v>
      </c>
    </row>
    <row r="7" spans="1:10" ht="25.5" x14ac:dyDescent="0.2">
      <c r="A7" s="220" t="s">
        <v>0</v>
      </c>
      <c r="B7" s="220" t="s">
        <v>2</v>
      </c>
      <c r="C7" s="220" t="s">
        <v>350</v>
      </c>
      <c r="D7" s="220" t="s">
        <v>351</v>
      </c>
      <c r="E7" s="220" t="s">
        <v>1012</v>
      </c>
      <c r="F7" s="220" t="s">
        <v>1015</v>
      </c>
      <c r="G7" s="220" t="s">
        <v>1014</v>
      </c>
      <c r="H7" s="220" t="s">
        <v>1016</v>
      </c>
      <c r="I7" s="220" t="s">
        <v>1018</v>
      </c>
      <c r="J7" s="220" t="s">
        <v>125</v>
      </c>
    </row>
    <row r="8" spans="1:10" x14ac:dyDescent="0.2">
      <c r="A8" s="280">
        <v>1</v>
      </c>
      <c r="B8" s="280">
        <f>A8+1</f>
        <v>2</v>
      </c>
      <c r="C8" s="280">
        <f t="shared" ref="C8:J8" si="0">B8+1</f>
        <v>3</v>
      </c>
      <c r="D8" s="280">
        <f t="shared" si="0"/>
        <v>4</v>
      </c>
      <c r="E8" s="280">
        <f t="shared" si="0"/>
        <v>5</v>
      </c>
      <c r="F8" s="280">
        <f t="shared" si="0"/>
        <v>6</v>
      </c>
      <c r="G8" s="280">
        <f t="shared" si="0"/>
        <v>7</v>
      </c>
      <c r="H8" s="280">
        <f t="shared" si="0"/>
        <v>8</v>
      </c>
      <c r="I8" s="280">
        <f t="shared" si="0"/>
        <v>9</v>
      </c>
      <c r="J8" s="280">
        <f t="shared" si="0"/>
        <v>10</v>
      </c>
    </row>
    <row r="9" spans="1:10" x14ac:dyDescent="0.2">
      <c r="A9" s="495" t="s">
        <v>48</v>
      </c>
      <c r="B9" s="495"/>
      <c r="C9" s="495"/>
      <c r="D9" s="495"/>
      <c r="E9" s="495"/>
      <c r="F9" s="495"/>
      <c r="G9" s="495"/>
      <c r="H9" s="495"/>
      <c r="I9" s="495"/>
      <c r="J9" s="495"/>
    </row>
    <row r="10" spans="1:10" ht="25.5" x14ac:dyDescent="0.2">
      <c r="A10" s="328">
        <v>1</v>
      </c>
      <c r="B10" s="329" t="s">
        <v>325</v>
      </c>
      <c r="C10" s="339">
        <f>SUM(C11:C13)</f>
        <v>1718205.85</v>
      </c>
      <c r="D10" s="339">
        <f t="shared" ref="D10:I10" si="1">SUM(D11:D13)</f>
        <v>0</v>
      </c>
      <c r="E10" s="339">
        <f t="shared" si="1"/>
        <v>0</v>
      </c>
      <c r="F10" s="339">
        <f t="shared" si="1"/>
        <v>0</v>
      </c>
      <c r="G10" s="339">
        <f t="shared" si="1"/>
        <v>0</v>
      </c>
      <c r="H10" s="339">
        <f t="shared" si="1"/>
        <v>0</v>
      </c>
      <c r="I10" s="339">
        <f t="shared" si="1"/>
        <v>0</v>
      </c>
      <c r="J10" s="339">
        <f>SUM(J11:J13)</f>
        <v>1718205.85</v>
      </c>
    </row>
    <row r="11" spans="1:10" x14ac:dyDescent="0.2">
      <c r="A11" s="331">
        <f t="shared" ref="A11:A65" si="2">A10+1</f>
        <v>2</v>
      </c>
      <c r="B11" s="332" t="s">
        <v>875</v>
      </c>
      <c r="C11" s="299">
        <f>'5.1'!C13</f>
        <v>1718205.85</v>
      </c>
      <c r="D11" s="299">
        <v>0</v>
      </c>
      <c r="E11" s="299">
        <v>0</v>
      </c>
      <c r="F11" s="299">
        <v>0</v>
      </c>
      <c r="G11" s="299">
        <v>0</v>
      </c>
      <c r="H11" s="299">
        <v>0</v>
      </c>
      <c r="I11" s="299">
        <v>0</v>
      </c>
      <c r="J11" s="299">
        <f>SUM(C11:I11)</f>
        <v>1718205.85</v>
      </c>
    </row>
    <row r="12" spans="1:10" ht="38.25" hidden="1" x14ac:dyDescent="0.2">
      <c r="A12" s="331">
        <f t="shared" si="2"/>
        <v>3</v>
      </c>
      <c r="B12" s="332" t="s">
        <v>327</v>
      </c>
      <c r="C12" s="299">
        <v>0</v>
      </c>
      <c r="D12" s="299">
        <v>0</v>
      </c>
      <c r="E12" s="299">
        <v>0</v>
      </c>
      <c r="F12" s="299">
        <v>0</v>
      </c>
      <c r="G12" s="299">
        <v>0</v>
      </c>
      <c r="H12" s="299">
        <v>0</v>
      </c>
      <c r="I12" s="299">
        <v>0</v>
      </c>
      <c r="J12" s="299">
        <f>SUM(C12:I12)</f>
        <v>0</v>
      </c>
    </row>
    <row r="13" spans="1:10" hidden="1" x14ac:dyDescent="0.2">
      <c r="A13" s="217">
        <f t="shared" si="2"/>
        <v>4</v>
      </c>
      <c r="B13" s="281" t="s">
        <v>413</v>
      </c>
      <c r="C13" s="299">
        <v>0</v>
      </c>
      <c r="D13" s="299">
        <v>0</v>
      </c>
      <c r="E13" s="299">
        <v>0</v>
      </c>
      <c r="F13" s="299">
        <v>0</v>
      </c>
      <c r="G13" s="299">
        <v>0</v>
      </c>
      <c r="H13" s="299">
        <v>0</v>
      </c>
      <c r="I13" s="299">
        <v>0</v>
      </c>
      <c r="J13" s="299">
        <f>SUM(C13:I13)</f>
        <v>0</v>
      </c>
    </row>
    <row r="14" spans="1:10" ht="76.5" hidden="1" x14ac:dyDescent="0.2">
      <c r="A14" s="328">
        <f t="shared" si="2"/>
        <v>5</v>
      </c>
      <c r="B14" s="329" t="s">
        <v>1019</v>
      </c>
      <c r="C14" s="339">
        <f>SUM(C15:C21)</f>
        <v>0</v>
      </c>
      <c r="D14" s="339">
        <f t="shared" ref="D14:J14" si="3">SUM(D15:D21)</f>
        <v>0</v>
      </c>
      <c r="E14" s="339">
        <f t="shared" si="3"/>
        <v>0</v>
      </c>
      <c r="F14" s="339">
        <f t="shared" si="3"/>
        <v>0</v>
      </c>
      <c r="G14" s="339">
        <f t="shared" si="3"/>
        <v>0</v>
      </c>
      <c r="H14" s="339">
        <f t="shared" si="3"/>
        <v>0</v>
      </c>
      <c r="I14" s="339">
        <f t="shared" si="3"/>
        <v>0</v>
      </c>
      <c r="J14" s="339">
        <f t="shared" si="3"/>
        <v>0</v>
      </c>
    </row>
    <row r="15" spans="1:10" hidden="1" x14ac:dyDescent="0.2">
      <c r="A15" s="331">
        <f t="shared" si="2"/>
        <v>6</v>
      </c>
      <c r="B15" s="332" t="s">
        <v>996</v>
      </c>
      <c r="C15" s="299">
        <f>SUM(C16:C21)</f>
        <v>0</v>
      </c>
      <c r="D15" s="299">
        <f>SUM(D16:D21)</f>
        <v>0</v>
      </c>
      <c r="E15" s="299">
        <f>SUM(E16:E21)</f>
        <v>0</v>
      </c>
      <c r="F15" s="299">
        <f t="shared" ref="F15:I15" si="4">SUM(F16:F21)</f>
        <v>0</v>
      </c>
      <c r="G15" s="299">
        <f t="shared" si="4"/>
        <v>0</v>
      </c>
      <c r="H15" s="299">
        <f t="shared" si="4"/>
        <v>0</v>
      </c>
      <c r="I15" s="299">
        <f t="shared" si="4"/>
        <v>0</v>
      </c>
      <c r="J15" s="299">
        <f>SUM(C15:I15)</f>
        <v>0</v>
      </c>
    </row>
    <row r="16" spans="1:10" ht="25.5" hidden="1" x14ac:dyDescent="0.2">
      <c r="A16" s="217">
        <f t="shared" si="2"/>
        <v>7</v>
      </c>
      <c r="B16" s="281" t="s">
        <v>998</v>
      </c>
      <c r="C16" s="299">
        <v>0</v>
      </c>
      <c r="D16" s="299">
        <v>0</v>
      </c>
      <c r="E16" s="299">
        <v>0</v>
      </c>
      <c r="F16" s="299">
        <v>0</v>
      </c>
      <c r="G16" s="299">
        <v>0</v>
      </c>
      <c r="H16" s="299">
        <v>0</v>
      </c>
      <c r="I16" s="299">
        <v>0</v>
      </c>
      <c r="J16" s="299">
        <f t="shared" ref="J16:J33" si="5">SUM(C16:I16)</f>
        <v>0</v>
      </c>
    </row>
    <row r="17" spans="1:10" ht="38.25" hidden="1" x14ac:dyDescent="0.2">
      <c r="A17" s="217">
        <f t="shared" si="2"/>
        <v>8</v>
      </c>
      <c r="B17" s="281" t="s">
        <v>943</v>
      </c>
      <c r="C17" s="299">
        <v>0</v>
      </c>
      <c r="D17" s="299">
        <v>0</v>
      </c>
      <c r="E17" s="299">
        <v>0</v>
      </c>
      <c r="F17" s="299">
        <v>0</v>
      </c>
      <c r="G17" s="299">
        <v>0</v>
      </c>
      <c r="H17" s="299">
        <v>0</v>
      </c>
      <c r="I17" s="299">
        <v>0</v>
      </c>
      <c r="J17" s="299">
        <f t="shared" si="5"/>
        <v>0</v>
      </c>
    </row>
    <row r="18" spans="1:10" ht="51" hidden="1" x14ac:dyDescent="0.2">
      <c r="A18" s="331">
        <f t="shared" si="2"/>
        <v>9</v>
      </c>
      <c r="B18" s="332" t="s">
        <v>1020</v>
      </c>
      <c r="C18" s="299">
        <v>0</v>
      </c>
      <c r="D18" s="299">
        <v>0</v>
      </c>
      <c r="E18" s="299">
        <v>0</v>
      </c>
      <c r="F18" s="299">
        <v>0</v>
      </c>
      <c r="G18" s="299">
        <v>0</v>
      </c>
      <c r="H18" s="299">
        <v>0</v>
      </c>
      <c r="I18" s="299">
        <v>0</v>
      </c>
      <c r="J18" s="299">
        <f t="shared" si="5"/>
        <v>0</v>
      </c>
    </row>
    <row r="19" spans="1:10" ht="38.25" hidden="1" x14ac:dyDescent="0.2">
      <c r="A19" s="217">
        <f t="shared" si="2"/>
        <v>10</v>
      </c>
      <c r="B19" s="281" t="s">
        <v>386</v>
      </c>
      <c r="C19" s="299">
        <v>0</v>
      </c>
      <c r="D19" s="299">
        <v>0</v>
      </c>
      <c r="E19" s="299">
        <v>0</v>
      </c>
      <c r="F19" s="299">
        <v>0</v>
      </c>
      <c r="G19" s="299">
        <v>0</v>
      </c>
      <c r="H19" s="299">
        <v>0</v>
      </c>
      <c r="I19" s="299">
        <v>0</v>
      </c>
      <c r="J19" s="299">
        <f t="shared" si="5"/>
        <v>0</v>
      </c>
    </row>
    <row r="20" spans="1:10" hidden="1" x14ac:dyDescent="0.2">
      <c r="A20" s="217">
        <f t="shared" si="2"/>
        <v>11</v>
      </c>
      <c r="B20" s="281" t="s">
        <v>997</v>
      </c>
      <c r="C20" s="299">
        <v>0</v>
      </c>
      <c r="D20" s="299">
        <v>0</v>
      </c>
      <c r="E20" s="299">
        <v>0</v>
      </c>
      <c r="F20" s="299">
        <v>0</v>
      </c>
      <c r="G20" s="299">
        <v>0</v>
      </c>
      <c r="H20" s="299">
        <v>0</v>
      </c>
      <c r="I20" s="299">
        <v>0</v>
      </c>
      <c r="J20" s="299">
        <f t="shared" si="5"/>
        <v>0</v>
      </c>
    </row>
    <row r="21" spans="1:10" hidden="1" x14ac:dyDescent="0.2">
      <c r="A21" s="217">
        <f t="shared" si="2"/>
        <v>12</v>
      </c>
      <c r="B21" s="281" t="s">
        <v>413</v>
      </c>
      <c r="C21" s="299">
        <v>0</v>
      </c>
      <c r="D21" s="299">
        <v>0</v>
      </c>
      <c r="E21" s="299">
        <v>0</v>
      </c>
      <c r="F21" s="299">
        <v>0</v>
      </c>
      <c r="G21" s="299">
        <v>0</v>
      </c>
      <c r="H21" s="299">
        <v>0</v>
      </c>
      <c r="I21" s="299">
        <v>0</v>
      </c>
      <c r="J21" s="299">
        <f t="shared" si="5"/>
        <v>0</v>
      </c>
    </row>
    <row r="22" spans="1:10" ht="76.5" hidden="1" x14ac:dyDescent="0.2">
      <c r="A22" s="328">
        <f t="shared" si="2"/>
        <v>13</v>
      </c>
      <c r="B22" s="329" t="s">
        <v>1021</v>
      </c>
      <c r="C22" s="339">
        <f>SUM(C23:C27)</f>
        <v>0</v>
      </c>
      <c r="D22" s="339">
        <f t="shared" ref="D22:J22" si="6">SUM(D23:D27)</f>
        <v>0</v>
      </c>
      <c r="E22" s="339">
        <f t="shared" si="6"/>
        <v>0</v>
      </c>
      <c r="F22" s="339">
        <f t="shared" si="6"/>
        <v>0</v>
      </c>
      <c r="G22" s="339">
        <f t="shared" si="6"/>
        <v>0</v>
      </c>
      <c r="H22" s="339">
        <f t="shared" si="6"/>
        <v>0</v>
      </c>
      <c r="I22" s="339">
        <f t="shared" si="6"/>
        <v>0</v>
      </c>
      <c r="J22" s="339">
        <f t="shared" si="6"/>
        <v>0</v>
      </c>
    </row>
    <row r="23" spans="1:10" hidden="1" x14ac:dyDescent="0.2">
      <c r="A23" s="217">
        <f t="shared" si="2"/>
        <v>14</v>
      </c>
      <c r="B23" s="281" t="s">
        <v>996</v>
      </c>
      <c r="C23" s="299">
        <v>0</v>
      </c>
      <c r="D23" s="299">
        <v>0</v>
      </c>
      <c r="E23" s="299">
        <v>0</v>
      </c>
      <c r="F23" s="299">
        <v>0</v>
      </c>
      <c r="G23" s="299">
        <v>0</v>
      </c>
      <c r="H23" s="299">
        <v>0</v>
      </c>
      <c r="I23" s="299">
        <v>0</v>
      </c>
      <c r="J23" s="299">
        <f t="shared" si="5"/>
        <v>0</v>
      </c>
    </row>
    <row r="24" spans="1:10" ht="38.25" hidden="1" x14ac:dyDescent="0.2">
      <c r="A24" s="217">
        <f t="shared" si="2"/>
        <v>15</v>
      </c>
      <c r="B24" s="281" t="s">
        <v>386</v>
      </c>
      <c r="C24" s="299">
        <v>0</v>
      </c>
      <c r="D24" s="299">
        <v>0</v>
      </c>
      <c r="E24" s="299">
        <v>0</v>
      </c>
      <c r="F24" s="299">
        <v>0</v>
      </c>
      <c r="G24" s="299">
        <v>0</v>
      </c>
      <c r="H24" s="299">
        <v>0</v>
      </c>
      <c r="I24" s="299">
        <v>0</v>
      </c>
      <c r="J24" s="299">
        <f t="shared" si="5"/>
        <v>0</v>
      </c>
    </row>
    <row r="25" spans="1:10" hidden="1" x14ac:dyDescent="0.2">
      <c r="A25" s="217">
        <f t="shared" si="2"/>
        <v>16</v>
      </c>
      <c r="B25" s="281" t="s">
        <v>997</v>
      </c>
      <c r="C25" s="299">
        <v>0</v>
      </c>
      <c r="D25" s="299">
        <v>0</v>
      </c>
      <c r="E25" s="299">
        <v>0</v>
      </c>
      <c r="F25" s="299">
        <v>0</v>
      </c>
      <c r="G25" s="299">
        <v>0</v>
      </c>
      <c r="H25" s="299">
        <v>0</v>
      </c>
      <c r="I25" s="299">
        <v>0</v>
      </c>
      <c r="J25" s="299">
        <f t="shared" si="5"/>
        <v>0</v>
      </c>
    </row>
    <row r="26" spans="1:10" ht="25.5" hidden="1" x14ac:dyDescent="0.2">
      <c r="A26" s="217">
        <f t="shared" si="2"/>
        <v>17</v>
      </c>
      <c r="B26" s="281" t="s">
        <v>998</v>
      </c>
      <c r="C26" s="299">
        <v>0</v>
      </c>
      <c r="D26" s="299">
        <v>0</v>
      </c>
      <c r="E26" s="299">
        <v>0</v>
      </c>
      <c r="F26" s="299">
        <v>0</v>
      </c>
      <c r="G26" s="299">
        <v>0</v>
      </c>
      <c r="H26" s="299">
        <v>0</v>
      </c>
      <c r="I26" s="299">
        <v>0</v>
      </c>
      <c r="J26" s="299">
        <f t="shared" si="5"/>
        <v>0</v>
      </c>
    </row>
    <row r="27" spans="1:10" hidden="1" x14ac:dyDescent="0.2">
      <c r="A27" s="217">
        <f t="shared" si="2"/>
        <v>18</v>
      </c>
      <c r="B27" s="281" t="s">
        <v>413</v>
      </c>
      <c r="C27" s="299">
        <v>0</v>
      </c>
      <c r="D27" s="299">
        <v>0</v>
      </c>
      <c r="E27" s="299">
        <v>0</v>
      </c>
      <c r="F27" s="299">
        <v>0</v>
      </c>
      <c r="G27" s="299">
        <v>0</v>
      </c>
      <c r="H27" s="299">
        <v>0</v>
      </c>
      <c r="I27" s="299">
        <v>0</v>
      </c>
      <c r="J27" s="299">
        <f t="shared" si="5"/>
        <v>0</v>
      </c>
    </row>
    <row r="28" spans="1:10" ht="51" hidden="1" x14ac:dyDescent="0.2">
      <c r="A28" s="328">
        <f>A27+1</f>
        <v>19</v>
      </c>
      <c r="B28" s="329" t="s">
        <v>56</v>
      </c>
      <c r="C28" s="339">
        <f>SUM(C29:C33)</f>
        <v>0</v>
      </c>
      <c r="D28" s="339">
        <f t="shared" ref="D28:J28" si="7">SUM(D29:D33)</f>
        <v>0</v>
      </c>
      <c r="E28" s="339">
        <f t="shared" si="7"/>
        <v>0</v>
      </c>
      <c r="F28" s="339">
        <f t="shared" si="7"/>
        <v>0</v>
      </c>
      <c r="G28" s="339">
        <f t="shared" si="7"/>
        <v>0</v>
      </c>
      <c r="H28" s="339">
        <f t="shared" si="7"/>
        <v>0</v>
      </c>
      <c r="I28" s="339">
        <f t="shared" si="7"/>
        <v>0</v>
      </c>
      <c r="J28" s="339">
        <f t="shared" si="7"/>
        <v>0</v>
      </c>
    </row>
    <row r="29" spans="1:10" hidden="1" x14ac:dyDescent="0.2">
      <c r="A29" s="217">
        <f t="shared" si="2"/>
        <v>20</v>
      </c>
      <c r="B29" s="281" t="s">
        <v>996</v>
      </c>
      <c r="C29" s="299">
        <v>0</v>
      </c>
      <c r="D29" s="299">
        <v>0</v>
      </c>
      <c r="E29" s="299">
        <v>0</v>
      </c>
      <c r="F29" s="299">
        <v>0</v>
      </c>
      <c r="G29" s="299">
        <v>0</v>
      </c>
      <c r="H29" s="299">
        <v>0</v>
      </c>
      <c r="I29" s="299">
        <v>0</v>
      </c>
      <c r="J29" s="299">
        <f t="shared" si="5"/>
        <v>0</v>
      </c>
    </row>
    <row r="30" spans="1:10" ht="38.25" hidden="1" x14ac:dyDescent="0.2">
      <c r="A30" s="217">
        <f t="shared" si="2"/>
        <v>21</v>
      </c>
      <c r="B30" s="281" t="s">
        <v>386</v>
      </c>
      <c r="C30" s="299">
        <v>0</v>
      </c>
      <c r="D30" s="299">
        <v>0</v>
      </c>
      <c r="E30" s="299">
        <v>0</v>
      </c>
      <c r="F30" s="299">
        <v>0</v>
      </c>
      <c r="G30" s="299">
        <v>0</v>
      </c>
      <c r="H30" s="299">
        <v>0</v>
      </c>
      <c r="I30" s="299">
        <v>0</v>
      </c>
      <c r="J30" s="299">
        <f t="shared" si="5"/>
        <v>0</v>
      </c>
    </row>
    <row r="31" spans="1:10" hidden="1" x14ac:dyDescent="0.2">
      <c r="A31" s="217">
        <f t="shared" si="2"/>
        <v>22</v>
      </c>
      <c r="B31" s="281" t="s">
        <v>997</v>
      </c>
      <c r="C31" s="299">
        <v>0</v>
      </c>
      <c r="D31" s="299">
        <v>0</v>
      </c>
      <c r="E31" s="299">
        <v>0</v>
      </c>
      <c r="F31" s="299">
        <v>0</v>
      </c>
      <c r="G31" s="299">
        <v>0</v>
      </c>
      <c r="H31" s="299">
        <v>0</v>
      </c>
      <c r="I31" s="299">
        <v>0</v>
      </c>
      <c r="J31" s="299">
        <f t="shared" si="5"/>
        <v>0</v>
      </c>
    </row>
    <row r="32" spans="1:10" ht="25.5" hidden="1" x14ac:dyDescent="0.2">
      <c r="A32" s="217">
        <f t="shared" si="2"/>
        <v>23</v>
      </c>
      <c r="B32" s="281" t="s">
        <v>998</v>
      </c>
      <c r="C32" s="299">
        <v>0</v>
      </c>
      <c r="D32" s="299">
        <v>0</v>
      </c>
      <c r="E32" s="299">
        <v>0</v>
      </c>
      <c r="F32" s="299">
        <v>0</v>
      </c>
      <c r="G32" s="299">
        <v>0</v>
      </c>
      <c r="H32" s="299">
        <v>0</v>
      </c>
      <c r="I32" s="299">
        <v>0</v>
      </c>
      <c r="J32" s="299">
        <f t="shared" si="5"/>
        <v>0</v>
      </c>
    </row>
    <row r="33" spans="1:10" hidden="1" x14ac:dyDescent="0.2">
      <c r="A33" s="217">
        <f t="shared" si="2"/>
        <v>24</v>
      </c>
      <c r="B33" s="281" t="s">
        <v>413</v>
      </c>
      <c r="C33" s="299">
        <v>0</v>
      </c>
      <c r="D33" s="299">
        <v>0</v>
      </c>
      <c r="E33" s="299">
        <v>0</v>
      </c>
      <c r="F33" s="299">
        <v>0</v>
      </c>
      <c r="G33" s="299">
        <v>0</v>
      </c>
      <c r="H33" s="299">
        <v>0</v>
      </c>
      <c r="I33" s="299">
        <v>0</v>
      </c>
      <c r="J33" s="299">
        <f t="shared" si="5"/>
        <v>0</v>
      </c>
    </row>
    <row r="34" spans="1:10" ht="51" x14ac:dyDescent="0.2">
      <c r="A34" s="328">
        <f>A33+1</f>
        <v>25</v>
      </c>
      <c r="B34" s="329" t="s">
        <v>60</v>
      </c>
      <c r="C34" s="339">
        <f>C35+C47+C56</f>
        <v>30510115.460000001</v>
      </c>
      <c r="D34" s="339">
        <f t="shared" ref="D34:I34" si="8">D35+D47+D56</f>
        <v>1922363</v>
      </c>
      <c r="E34" s="339">
        <f t="shared" si="8"/>
        <v>3539576.1099999994</v>
      </c>
      <c r="F34" s="339">
        <f t="shared" si="8"/>
        <v>1255131.6099999999</v>
      </c>
      <c r="G34" s="339">
        <f t="shared" si="8"/>
        <v>600000</v>
      </c>
      <c r="H34" s="339">
        <f t="shared" si="8"/>
        <v>0</v>
      </c>
      <c r="I34" s="339">
        <f t="shared" si="8"/>
        <v>0</v>
      </c>
      <c r="J34" s="339">
        <f>J35+J47+J56</f>
        <v>37827186.18</v>
      </c>
    </row>
    <row r="35" spans="1:10" ht="38.25" x14ac:dyDescent="0.2">
      <c r="A35" s="280">
        <f t="shared" si="2"/>
        <v>26</v>
      </c>
      <c r="B35" s="354" t="s">
        <v>412</v>
      </c>
      <c r="C35" s="355">
        <f>SUM(C36:C46)</f>
        <v>30052972.600000001</v>
      </c>
      <c r="D35" s="355">
        <f t="shared" ref="D35:J35" si="9">SUM(D36:D46)</f>
        <v>0</v>
      </c>
      <c r="E35" s="355">
        <f t="shared" si="9"/>
        <v>0</v>
      </c>
      <c r="F35" s="355">
        <f t="shared" si="9"/>
        <v>0</v>
      </c>
      <c r="G35" s="355">
        <f t="shared" si="9"/>
        <v>0</v>
      </c>
      <c r="H35" s="355">
        <f t="shared" si="9"/>
        <v>0</v>
      </c>
      <c r="I35" s="355">
        <f t="shared" si="9"/>
        <v>0</v>
      </c>
      <c r="J35" s="355">
        <f t="shared" si="9"/>
        <v>30052972.600000001</v>
      </c>
    </row>
    <row r="36" spans="1:10" ht="38.25" hidden="1" x14ac:dyDescent="0.2">
      <c r="A36" s="217">
        <f t="shared" si="2"/>
        <v>27</v>
      </c>
      <c r="B36" s="281" t="s">
        <v>888</v>
      </c>
      <c r="C36" s="299">
        <v>0</v>
      </c>
      <c r="D36" s="299">
        <v>0</v>
      </c>
      <c r="E36" s="299">
        <v>0</v>
      </c>
      <c r="F36" s="299">
        <v>0</v>
      </c>
      <c r="G36" s="299">
        <v>0</v>
      </c>
      <c r="H36" s="299">
        <v>0</v>
      </c>
      <c r="I36" s="299">
        <v>0</v>
      </c>
      <c r="J36" s="299">
        <f>SUM(C36:I36)</f>
        <v>0</v>
      </c>
    </row>
    <row r="37" spans="1:10" ht="38.25" x14ac:dyDescent="0.2">
      <c r="A37" s="217">
        <f t="shared" si="2"/>
        <v>28</v>
      </c>
      <c r="B37" s="281" t="s">
        <v>386</v>
      </c>
      <c r="C37" s="299">
        <f>'10.1'!C11</f>
        <v>30052972.600000001</v>
      </c>
      <c r="D37" s="299">
        <v>0</v>
      </c>
      <c r="E37" s="299">
        <v>0</v>
      </c>
      <c r="F37" s="299">
        <v>0</v>
      </c>
      <c r="G37" s="299">
        <v>0</v>
      </c>
      <c r="H37" s="299">
        <v>0</v>
      </c>
      <c r="I37" s="299">
        <v>0</v>
      </c>
      <c r="J37" s="299">
        <f t="shared" ref="J37:J64" si="10">SUM(C37:I37)</f>
        <v>30052972.600000001</v>
      </c>
    </row>
    <row r="38" spans="1:10" ht="63.75" hidden="1" x14ac:dyDescent="0.2">
      <c r="A38" s="217">
        <f t="shared" si="2"/>
        <v>29</v>
      </c>
      <c r="B38" s="281" t="s">
        <v>310</v>
      </c>
      <c r="C38" s="299">
        <v>0</v>
      </c>
      <c r="D38" s="299">
        <v>0</v>
      </c>
      <c r="E38" s="299">
        <v>0</v>
      </c>
      <c r="F38" s="299">
        <v>0</v>
      </c>
      <c r="G38" s="299">
        <v>0</v>
      </c>
      <c r="H38" s="299">
        <v>0</v>
      </c>
      <c r="I38" s="299">
        <v>0</v>
      </c>
      <c r="J38" s="299">
        <f t="shared" si="10"/>
        <v>0</v>
      </c>
    </row>
    <row r="39" spans="1:10" ht="63.75" hidden="1" x14ac:dyDescent="0.2">
      <c r="A39" s="331">
        <f t="shared" si="2"/>
        <v>30</v>
      </c>
      <c r="B39" s="332" t="s">
        <v>311</v>
      </c>
      <c r="C39" s="299">
        <v>0</v>
      </c>
      <c r="D39" s="299">
        <v>0</v>
      </c>
      <c r="E39" s="299">
        <v>0</v>
      </c>
      <c r="F39" s="299">
        <v>0</v>
      </c>
      <c r="G39" s="299">
        <v>0</v>
      </c>
      <c r="H39" s="299">
        <v>0</v>
      </c>
      <c r="I39" s="299">
        <v>0</v>
      </c>
      <c r="J39" s="299">
        <f t="shared" si="10"/>
        <v>0</v>
      </c>
    </row>
    <row r="40" spans="1:10" ht="63.75" hidden="1" x14ac:dyDescent="0.2">
      <c r="A40" s="331">
        <f t="shared" si="2"/>
        <v>31</v>
      </c>
      <c r="B40" s="332" t="s">
        <v>312</v>
      </c>
      <c r="C40" s="299">
        <v>0</v>
      </c>
      <c r="D40" s="299">
        <v>0</v>
      </c>
      <c r="E40" s="299">
        <v>0</v>
      </c>
      <c r="F40" s="299">
        <v>0</v>
      </c>
      <c r="G40" s="299">
        <v>0</v>
      </c>
      <c r="H40" s="299">
        <v>0</v>
      </c>
      <c r="I40" s="299">
        <v>0</v>
      </c>
      <c r="J40" s="299">
        <f t="shared" si="10"/>
        <v>0</v>
      </c>
    </row>
    <row r="41" spans="1:10" ht="51" hidden="1" x14ac:dyDescent="0.2">
      <c r="A41" s="217">
        <f t="shared" si="2"/>
        <v>32</v>
      </c>
      <c r="B41" s="281" t="s">
        <v>313</v>
      </c>
      <c r="C41" s="299">
        <v>0</v>
      </c>
      <c r="D41" s="299">
        <v>0</v>
      </c>
      <c r="E41" s="299">
        <v>0</v>
      </c>
      <c r="F41" s="299">
        <v>0</v>
      </c>
      <c r="G41" s="299">
        <v>0</v>
      </c>
      <c r="H41" s="299">
        <v>0</v>
      </c>
      <c r="I41" s="299">
        <v>0</v>
      </c>
      <c r="J41" s="299">
        <f t="shared" si="10"/>
        <v>0</v>
      </c>
    </row>
    <row r="42" spans="1:10" ht="89.25" hidden="1" x14ac:dyDescent="0.2">
      <c r="A42" s="217">
        <f t="shared" si="2"/>
        <v>33</v>
      </c>
      <c r="B42" s="281" t="s">
        <v>314</v>
      </c>
      <c r="C42" s="299">
        <v>0</v>
      </c>
      <c r="D42" s="299">
        <v>0</v>
      </c>
      <c r="E42" s="299">
        <v>0</v>
      </c>
      <c r="F42" s="299">
        <v>0</v>
      </c>
      <c r="G42" s="299">
        <v>0</v>
      </c>
      <c r="H42" s="299">
        <v>0</v>
      </c>
      <c r="I42" s="299">
        <v>0</v>
      </c>
      <c r="J42" s="299">
        <f t="shared" si="10"/>
        <v>0</v>
      </c>
    </row>
    <row r="43" spans="1:10" ht="76.5" hidden="1" x14ac:dyDescent="0.2">
      <c r="A43" s="217">
        <f t="shared" si="2"/>
        <v>34</v>
      </c>
      <c r="B43" s="332" t="s">
        <v>315</v>
      </c>
      <c r="C43" s="299">
        <v>0</v>
      </c>
      <c r="D43" s="299">
        <v>0</v>
      </c>
      <c r="E43" s="299">
        <v>0</v>
      </c>
      <c r="F43" s="299">
        <v>0</v>
      </c>
      <c r="G43" s="299">
        <v>0</v>
      </c>
      <c r="H43" s="299">
        <v>0</v>
      </c>
      <c r="I43" s="299">
        <v>0</v>
      </c>
      <c r="J43" s="299">
        <f>SUM(C43:I43)</f>
        <v>0</v>
      </c>
    </row>
    <row r="44" spans="1:10" ht="38.25" hidden="1" x14ac:dyDescent="0.2">
      <c r="A44" s="217">
        <f t="shared" si="2"/>
        <v>35</v>
      </c>
      <c r="B44" s="281" t="s">
        <v>316</v>
      </c>
      <c r="C44" s="299">
        <v>0</v>
      </c>
      <c r="D44" s="299">
        <v>0</v>
      </c>
      <c r="E44" s="299">
        <v>0</v>
      </c>
      <c r="F44" s="299">
        <v>0</v>
      </c>
      <c r="G44" s="299">
        <v>0</v>
      </c>
      <c r="H44" s="299">
        <v>0</v>
      </c>
      <c r="I44" s="299">
        <v>0</v>
      </c>
      <c r="J44" s="299">
        <f t="shared" si="10"/>
        <v>0</v>
      </c>
    </row>
    <row r="45" spans="1:10" ht="51" hidden="1" x14ac:dyDescent="0.2">
      <c r="A45" s="217">
        <f t="shared" si="2"/>
        <v>36</v>
      </c>
      <c r="B45" s="281" t="s">
        <v>890</v>
      </c>
      <c r="C45" s="299">
        <v>0</v>
      </c>
      <c r="D45" s="299">
        <v>0</v>
      </c>
      <c r="E45" s="299">
        <v>0</v>
      </c>
      <c r="F45" s="299">
        <v>0</v>
      </c>
      <c r="G45" s="299">
        <v>0</v>
      </c>
      <c r="H45" s="299">
        <v>0</v>
      </c>
      <c r="I45" s="299">
        <v>0</v>
      </c>
      <c r="J45" s="299">
        <f t="shared" si="10"/>
        <v>0</v>
      </c>
    </row>
    <row r="46" spans="1:10" hidden="1" x14ac:dyDescent="0.2">
      <c r="A46" s="217">
        <f t="shared" si="2"/>
        <v>37</v>
      </c>
      <c r="B46" s="281" t="s">
        <v>413</v>
      </c>
      <c r="C46" s="299">
        <v>0</v>
      </c>
      <c r="D46" s="299">
        <v>0</v>
      </c>
      <c r="E46" s="299">
        <v>0</v>
      </c>
      <c r="F46" s="299">
        <v>0</v>
      </c>
      <c r="G46" s="299">
        <v>0</v>
      </c>
      <c r="H46" s="299">
        <v>0</v>
      </c>
      <c r="I46" s="299">
        <v>0</v>
      </c>
      <c r="J46" s="299">
        <f t="shared" si="10"/>
        <v>0</v>
      </c>
    </row>
    <row r="47" spans="1:10" ht="38.25" hidden="1" x14ac:dyDescent="0.2">
      <c r="A47" s="280">
        <f t="shared" si="2"/>
        <v>38</v>
      </c>
      <c r="B47" s="354" t="s">
        <v>414</v>
      </c>
      <c r="C47" s="355">
        <f>SUM(C48:C55)</f>
        <v>0</v>
      </c>
      <c r="D47" s="355">
        <f t="shared" ref="D47:J47" si="11">SUM(D48:D55)</f>
        <v>0</v>
      </c>
      <c r="E47" s="355">
        <f t="shared" si="11"/>
        <v>0</v>
      </c>
      <c r="F47" s="355">
        <f t="shared" si="11"/>
        <v>0</v>
      </c>
      <c r="G47" s="355">
        <f t="shared" si="11"/>
        <v>400000</v>
      </c>
      <c r="H47" s="355">
        <f t="shared" si="11"/>
        <v>0</v>
      </c>
      <c r="I47" s="355">
        <f t="shared" si="11"/>
        <v>0</v>
      </c>
      <c r="J47" s="355">
        <f t="shared" si="11"/>
        <v>400000</v>
      </c>
    </row>
    <row r="48" spans="1:10" ht="25.5" hidden="1" x14ac:dyDescent="0.2">
      <c r="A48" s="331">
        <f t="shared" si="2"/>
        <v>39</v>
      </c>
      <c r="B48" s="332" t="s">
        <v>317</v>
      </c>
      <c r="C48" s="299">
        <f t="shared" ref="C48:I48" si="12">SUM(C49:C51)</f>
        <v>0</v>
      </c>
      <c r="D48" s="299">
        <f t="shared" si="12"/>
        <v>0</v>
      </c>
      <c r="E48" s="299">
        <f t="shared" si="12"/>
        <v>0</v>
      </c>
      <c r="F48" s="299">
        <f t="shared" si="12"/>
        <v>0</v>
      </c>
      <c r="G48" s="299">
        <f t="shared" si="12"/>
        <v>0</v>
      </c>
      <c r="H48" s="299">
        <f t="shared" si="12"/>
        <v>0</v>
      </c>
      <c r="I48" s="299">
        <f t="shared" si="12"/>
        <v>0</v>
      </c>
      <c r="J48" s="299">
        <f t="shared" si="10"/>
        <v>0</v>
      </c>
    </row>
    <row r="49" spans="1:10" ht="51" hidden="1" x14ac:dyDescent="0.2">
      <c r="A49" s="217">
        <f t="shared" si="2"/>
        <v>40</v>
      </c>
      <c r="B49" s="281" t="s">
        <v>999</v>
      </c>
      <c r="C49" s="299">
        <v>0</v>
      </c>
      <c r="D49" s="299">
        <v>0</v>
      </c>
      <c r="E49" s="299">
        <v>0</v>
      </c>
      <c r="F49" s="299">
        <v>0</v>
      </c>
      <c r="G49" s="299">
        <v>0</v>
      </c>
      <c r="H49" s="299">
        <v>0</v>
      </c>
      <c r="I49" s="299">
        <v>0</v>
      </c>
      <c r="J49" s="299">
        <f t="shared" si="10"/>
        <v>0</v>
      </c>
    </row>
    <row r="50" spans="1:10" ht="51" hidden="1" x14ac:dyDescent="0.2">
      <c r="A50" s="217">
        <f t="shared" si="2"/>
        <v>41</v>
      </c>
      <c r="B50" s="281" t="s">
        <v>1022</v>
      </c>
      <c r="C50" s="299">
        <v>0</v>
      </c>
      <c r="D50" s="299">
        <v>0</v>
      </c>
      <c r="E50" s="299">
        <v>0</v>
      </c>
      <c r="F50" s="299">
        <v>0</v>
      </c>
      <c r="G50" s="299">
        <v>0</v>
      </c>
      <c r="H50" s="299">
        <v>0</v>
      </c>
      <c r="I50" s="299">
        <v>0</v>
      </c>
      <c r="J50" s="299">
        <f t="shared" si="10"/>
        <v>0</v>
      </c>
    </row>
    <row r="51" spans="1:10" ht="38.25" hidden="1" x14ac:dyDescent="0.2">
      <c r="A51" s="217">
        <f t="shared" si="2"/>
        <v>42</v>
      </c>
      <c r="B51" s="281" t="s">
        <v>335</v>
      </c>
      <c r="C51" s="299">
        <v>0</v>
      </c>
      <c r="D51" s="299">
        <v>0</v>
      </c>
      <c r="E51" s="299">
        <v>0</v>
      </c>
      <c r="F51" s="299">
        <v>0</v>
      </c>
      <c r="G51" s="299">
        <v>0</v>
      </c>
      <c r="H51" s="299">
        <v>0</v>
      </c>
      <c r="I51" s="299">
        <v>0</v>
      </c>
      <c r="J51" s="299">
        <f t="shared" si="10"/>
        <v>0</v>
      </c>
    </row>
    <row r="52" spans="1:10" ht="51" hidden="1" x14ac:dyDescent="0.2">
      <c r="A52" s="331">
        <f t="shared" si="2"/>
        <v>43</v>
      </c>
      <c r="B52" s="332" t="s">
        <v>336</v>
      </c>
      <c r="C52" s="299">
        <v>0</v>
      </c>
      <c r="D52" s="299">
        <v>0</v>
      </c>
      <c r="E52" s="299">
        <v>0</v>
      </c>
      <c r="F52" s="299">
        <v>0</v>
      </c>
      <c r="G52" s="299">
        <f>SUM(G53:G63)</f>
        <v>400000</v>
      </c>
      <c r="H52" s="299">
        <f>SUM(H53:H63)</f>
        <v>0</v>
      </c>
      <c r="I52" s="299">
        <f>SUM(I53:I63)</f>
        <v>0</v>
      </c>
      <c r="J52" s="299">
        <f t="shared" si="10"/>
        <v>400000</v>
      </c>
    </row>
    <row r="53" spans="1:10" hidden="1" x14ac:dyDescent="0.2">
      <c r="A53" s="217">
        <f t="shared" si="2"/>
        <v>44</v>
      </c>
      <c r="B53" s="281" t="s">
        <v>337</v>
      </c>
      <c r="C53" s="299">
        <v>0</v>
      </c>
      <c r="D53" s="299">
        <v>0</v>
      </c>
      <c r="E53" s="299">
        <v>0</v>
      </c>
      <c r="F53" s="299">
        <v>0</v>
      </c>
      <c r="G53" s="299">
        <v>0</v>
      </c>
      <c r="H53" s="299">
        <v>0</v>
      </c>
      <c r="I53" s="299">
        <v>0</v>
      </c>
      <c r="J53" s="299">
        <f t="shared" si="10"/>
        <v>0</v>
      </c>
    </row>
    <row r="54" spans="1:10" ht="51" hidden="1" x14ac:dyDescent="0.2">
      <c r="A54" s="217">
        <f t="shared" si="2"/>
        <v>45</v>
      </c>
      <c r="B54" s="281" t="s">
        <v>1001</v>
      </c>
      <c r="C54" s="299">
        <v>0</v>
      </c>
      <c r="D54" s="299">
        <v>0</v>
      </c>
      <c r="E54" s="299">
        <v>0</v>
      </c>
      <c r="F54" s="299">
        <v>0</v>
      </c>
      <c r="G54" s="299">
        <v>0</v>
      </c>
      <c r="H54" s="299">
        <v>0</v>
      </c>
      <c r="I54" s="299">
        <v>0</v>
      </c>
      <c r="J54" s="299">
        <f t="shared" si="10"/>
        <v>0</v>
      </c>
    </row>
    <row r="55" spans="1:10" hidden="1" x14ac:dyDescent="0.2">
      <c r="A55" s="217">
        <f t="shared" si="2"/>
        <v>46</v>
      </c>
      <c r="B55" s="281" t="s">
        <v>413</v>
      </c>
      <c r="C55" s="299">
        <v>0</v>
      </c>
      <c r="D55" s="299">
        <v>0</v>
      </c>
      <c r="E55" s="299">
        <v>0</v>
      </c>
      <c r="F55" s="299">
        <v>0</v>
      </c>
      <c r="G55" s="299">
        <v>0</v>
      </c>
      <c r="H55" s="299">
        <v>0</v>
      </c>
      <c r="I55" s="299">
        <v>0</v>
      </c>
      <c r="J55" s="299">
        <f t="shared" si="10"/>
        <v>0</v>
      </c>
    </row>
    <row r="56" spans="1:10" ht="25.5" x14ac:dyDescent="0.2">
      <c r="A56" s="280">
        <f t="shared" si="2"/>
        <v>47</v>
      </c>
      <c r="B56" s="354" t="s">
        <v>415</v>
      </c>
      <c r="C56" s="355">
        <f>SUM(C57:C62)</f>
        <v>457142.86000000127</v>
      </c>
      <c r="D56" s="355">
        <f t="shared" ref="D56:J56" si="13">SUM(D57:D62)</f>
        <v>1922363</v>
      </c>
      <c r="E56" s="355">
        <f t="shared" si="13"/>
        <v>3539576.1099999994</v>
      </c>
      <c r="F56" s="355">
        <f t="shared" si="13"/>
        <v>1255131.6099999999</v>
      </c>
      <c r="G56" s="355">
        <f t="shared" si="13"/>
        <v>200000</v>
      </c>
      <c r="H56" s="355">
        <f t="shared" si="13"/>
        <v>0</v>
      </c>
      <c r="I56" s="355">
        <f t="shared" si="13"/>
        <v>0</v>
      </c>
      <c r="J56" s="355">
        <f t="shared" si="13"/>
        <v>7374213.5800000001</v>
      </c>
    </row>
    <row r="57" spans="1:10" ht="38.25" hidden="1" x14ac:dyDescent="0.2">
      <c r="A57" s="217">
        <f t="shared" si="2"/>
        <v>48</v>
      </c>
      <c r="B57" s="281" t="s">
        <v>416</v>
      </c>
      <c r="C57" s="299">
        <v>0</v>
      </c>
      <c r="D57" s="299">
        <v>0</v>
      </c>
      <c r="E57" s="299">
        <v>0</v>
      </c>
      <c r="F57" s="299">
        <v>0</v>
      </c>
      <c r="G57" s="299">
        <v>0</v>
      </c>
      <c r="H57" s="299">
        <v>0</v>
      </c>
      <c r="I57" s="299">
        <v>0</v>
      </c>
      <c r="J57" s="299">
        <f t="shared" si="10"/>
        <v>0</v>
      </c>
    </row>
    <row r="58" spans="1:10" ht="25.5" x14ac:dyDescent="0.2">
      <c r="A58" s="217">
        <f t="shared" si="2"/>
        <v>49</v>
      </c>
      <c r="B58" s="281" t="s">
        <v>319</v>
      </c>
      <c r="C58" s="299">
        <f>'12.1'!C12-SUM(D58:I58)</f>
        <v>457142.86000000127</v>
      </c>
      <c r="D58" s="299">
        <v>1922363</v>
      </c>
      <c r="E58" s="299">
        <v>3539576.1099999994</v>
      </c>
      <c r="F58" s="299">
        <v>1255131.6099999999</v>
      </c>
      <c r="G58" s="299">
        <v>200000</v>
      </c>
      <c r="H58" s="299">
        <v>0</v>
      </c>
      <c r="I58" s="299">
        <v>0</v>
      </c>
      <c r="J58" s="299">
        <f t="shared" si="10"/>
        <v>7374213.5800000001</v>
      </c>
    </row>
    <row r="59" spans="1:10" hidden="1" x14ac:dyDescent="0.2">
      <c r="A59" s="217">
        <f t="shared" si="2"/>
        <v>50</v>
      </c>
      <c r="B59" s="281" t="s">
        <v>905</v>
      </c>
      <c r="C59" s="299">
        <v>0</v>
      </c>
      <c r="D59" s="299">
        <v>0</v>
      </c>
      <c r="E59" s="299">
        <v>0</v>
      </c>
      <c r="F59" s="299">
        <v>0</v>
      </c>
      <c r="G59" s="299">
        <v>0</v>
      </c>
      <c r="H59" s="299">
        <v>0</v>
      </c>
      <c r="I59" s="299">
        <v>0</v>
      </c>
      <c r="J59" s="299">
        <f t="shared" si="10"/>
        <v>0</v>
      </c>
    </row>
    <row r="60" spans="1:10" ht="76.5" hidden="1" x14ac:dyDescent="0.2">
      <c r="A60" s="217">
        <f t="shared" si="2"/>
        <v>51</v>
      </c>
      <c r="B60" s="281" t="s">
        <v>906</v>
      </c>
      <c r="C60" s="299">
        <v>0</v>
      </c>
      <c r="D60" s="299">
        <v>0</v>
      </c>
      <c r="E60" s="299">
        <v>0</v>
      </c>
      <c r="F60" s="299">
        <v>0</v>
      </c>
      <c r="G60" s="299">
        <v>0</v>
      </c>
      <c r="H60" s="299">
        <v>0</v>
      </c>
      <c r="I60" s="299">
        <v>0</v>
      </c>
      <c r="J60" s="299">
        <f t="shared" si="10"/>
        <v>0</v>
      </c>
    </row>
    <row r="61" spans="1:10" ht="25.5" hidden="1" x14ac:dyDescent="0.2">
      <c r="A61" s="217">
        <f t="shared" si="2"/>
        <v>52</v>
      </c>
      <c r="B61" s="281" t="s">
        <v>320</v>
      </c>
      <c r="C61" s="299">
        <v>0</v>
      </c>
      <c r="D61" s="299">
        <v>0</v>
      </c>
      <c r="E61" s="299">
        <v>0</v>
      </c>
      <c r="F61" s="299">
        <v>0</v>
      </c>
      <c r="G61" s="299">
        <v>0</v>
      </c>
      <c r="H61" s="299">
        <v>0</v>
      </c>
      <c r="I61" s="299">
        <v>0</v>
      </c>
      <c r="J61" s="299">
        <f t="shared" si="10"/>
        <v>0</v>
      </c>
    </row>
    <row r="62" spans="1:10" hidden="1" x14ac:dyDescent="0.2">
      <c r="A62" s="217">
        <f t="shared" si="2"/>
        <v>53</v>
      </c>
      <c r="B62" s="281" t="s">
        <v>413</v>
      </c>
      <c r="C62" s="299">
        <v>0</v>
      </c>
      <c r="D62" s="299">
        <v>0</v>
      </c>
      <c r="E62" s="299">
        <v>0</v>
      </c>
      <c r="F62" s="299">
        <v>0</v>
      </c>
      <c r="G62" s="299">
        <v>0</v>
      </c>
      <c r="H62" s="299">
        <v>0</v>
      </c>
      <c r="I62" s="299">
        <v>0</v>
      </c>
      <c r="J62" s="299">
        <f t="shared" si="10"/>
        <v>0</v>
      </c>
    </row>
    <row r="63" spans="1:10" ht="51" hidden="1" x14ac:dyDescent="0.2">
      <c r="A63" s="328">
        <f t="shared" si="2"/>
        <v>54</v>
      </c>
      <c r="B63" s="329" t="s">
        <v>65</v>
      </c>
      <c r="C63" s="339">
        <v>0</v>
      </c>
      <c r="D63" s="339">
        <v>0</v>
      </c>
      <c r="E63" s="339">
        <v>0</v>
      </c>
      <c r="F63" s="339">
        <v>0</v>
      </c>
      <c r="G63" s="339">
        <v>0</v>
      </c>
      <c r="H63" s="339">
        <v>0</v>
      </c>
      <c r="I63" s="339">
        <v>0</v>
      </c>
      <c r="J63" s="339">
        <v>0</v>
      </c>
    </row>
    <row r="64" spans="1:10" x14ac:dyDescent="0.2">
      <c r="A64" s="328">
        <f t="shared" si="2"/>
        <v>55</v>
      </c>
      <c r="B64" s="329" t="s">
        <v>135</v>
      </c>
      <c r="C64" s="339">
        <f>'20.1'!C19-SUM(D64:I64)</f>
        <v>313248.53000000003</v>
      </c>
      <c r="D64" s="339">
        <v>10324.120000000001</v>
      </c>
      <c r="E64" s="339">
        <v>180691.91</v>
      </c>
      <c r="F64" s="339">
        <v>75809.33</v>
      </c>
      <c r="G64" s="339">
        <v>0</v>
      </c>
      <c r="H64" s="339">
        <v>0</v>
      </c>
      <c r="I64" s="339">
        <v>0</v>
      </c>
      <c r="J64" s="339">
        <f t="shared" si="10"/>
        <v>580073.89</v>
      </c>
    </row>
    <row r="65" spans="1:10" x14ac:dyDescent="0.2">
      <c r="A65" s="220">
        <f t="shared" si="2"/>
        <v>56</v>
      </c>
      <c r="B65" s="320" t="s">
        <v>26</v>
      </c>
      <c r="C65" s="321">
        <f>C64+C63+C34+C28+C22+C14+C10</f>
        <v>32541569.840000004</v>
      </c>
      <c r="D65" s="321">
        <f t="shared" ref="D65:J65" si="14">D64+D63+D34+D28+D22+D14+D10</f>
        <v>1932687.12</v>
      </c>
      <c r="E65" s="321">
        <f t="shared" si="14"/>
        <v>3720268.0199999996</v>
      </c>
      <c r="F65" s="321">
        <f t="shared" si="14"/>
        <v>1330940.94</v>
      </c>
      <c r="G65" s="321">
        <f t="shared" si="14"/>
        <v>600000</v>
      </c>
      <c r="H65" s="321">
        <f t="shared" si="14"/>
        <v>0</v>
      </c>
      <c r="I65" s="321">
        <f t="shared" si="14"/>
        <v>0</v>
      </c>
      <c r="J65" s="321">
        <f t="shared" si="14"/>
        <v>40125465.920000002</v>
      </c>
    </row>
    <row r="66" spans="1:10" x14ac:dyDescent="0.2">
      <c r="A66" s="495" t="s">
        <v>49</v>
      </c>
      <c r="B66" s="495"/>
      <c r="C66" s="495"/>
      <c r="D66" s="495"/>
      <c r="E66" s="495"/>
      <c r="F66" s="495"/>
      <c r="G66" s="495"/>
      <c r="H66" s="495"/>
      <c r="I66" s="495"/>
      <c r="J66" s="495"/>
    </row>
    <row r="67" spans="1:10" ht="76.5" hidden="1" x14ac:dyDescent="0.2">
      <c r="A67" s="328">
        <f>A65+1</f>
        <v>57</v>
      </c>
      <c r="B67" s="329" t="s">
        <v>355</v>
      </c>
      <c r="C67" s="356">
        <f>SUM(C68:C72)</f>
        <v>0</v>
      </c>
      <c r="D67" s="356">
        <f>SUM(D68:D72)</f>
        <v>0</v>
      </c>
      <c r="E67" s="356">
        <f t="shared" ref="E67:I67" si="15">SUM(E68:E72)</f>
        <v>0</v>
      </c>
      <c r="F67" s="356">
        <f t="shared" si="15"/>
        <v>0</v>
      </c>
      <c r="G67" s="356">
        <f t="shared" si="15"/>
        <v>0</v>
      </c>
      <c r="H67" s="356">
        <f t="shared" si="15"/>
        <v>0</v>
      </c>
      <c r="I67" s="356">
        <f t="shared" si="15"/>
        <v>0</v>
      </c>
      <c r="J67" s="356">
        <f>SUM(C67:I67)</f>
        <v>0</v>
      </c>
    </row>
    <row r="68" spans="1:10" ht="51" hidden="1" x14ac:dyDescent="0.2">
      <c r="A68" s="331">
        <f>A67+1</f>
        <v>58</v>
      </c>
      <c r="B68" s="332" t="s">
        <v>356</v>
      </c>
      <c r="C68" s="340">
        <v>0</v>
      </c>
      <c r="D68" s="340">
        <v>0</v>
      </c>
      <c r="E68" s="340">
        <v>0</v>
      </c>
      <c r="F68" s="340">
        <v>0</v>
      </c>
      <c r="G68" s="340">
        <v>0</v>
      </c>
      <c r="H68" s="340">
        <v>0</v>
      </c>
      <c r="I68" s="340">
        <v>0</v>
      </c>
      <c r="J68" s="340">
        <f>SUM(C68:I68)</f>
        <v>0</v>
      </c>
    </row>
    <row r="69" spans="1:10" ht="38.25" hidden="1" x14ac:dyDescent="0.2">
      <c r="A69" s="331">
        <f t="shared" ref="A69:A118" si="16">A68+1</f>
        <v>59</v>
      </c>
      <c r="B69" s="332" t="s">
        <v>357</v>
      </c>
      <c r="C69" s="340">
        <v>0</v>
      </c>
      <c r="D69" s="340">
        <v>0</v>
      </c>
      <c r="E69" s="340">
        <v>0</v>
      </c>
      <c r="F69" s="340">
        <v>0</v>
      </c>
      <c r="G69" s="340">
        <v>0</v>
      </c>
      <c r="H69" s="340">
        <v>0</v>
      </c>
      <c r="I69" s="340">
        <v>0</v>
      </c>
      <c r="J69" s="340">
        <f t="shared" ref="J69:J81" si="17">SUM(C69:I69)</f>
        <v>0</v>
      </c>
    </row>
    <row r="70" spans="1:10" ht="25.5" hidden="1" x14ac:dyDescent="0.2">
      <c r="A70" s="331">
        <f t="shared" si="16"/>
        <v>60</v>
      </c>
      <c r="B70" s="332" t="s">
        <v>358</v>
      </c>
      <c r="C70" s="340">
        <v>0</v>
      </c>
      <c r="D70" s="340">
        <v>0</v>
      </c>
      <c r="E70" s="340">
        <v>0</v>
      </c>
      <c r="F70" s="340">
        <v>0</v>
      </c>
      <c r="G70" s="340">
        <v>0</v>
      </c>
      <c r="H70" s="340">
        <v>0</v>
      </c>
      <c r="I70" s="340">
        <v>0</v>
      </c>
      <c r="J70" s="340">
        <f t="shared" si="17"/>
        <v>0</v>
      </c>
    </row>
    <row r="71" spans="1:10" ht="63.75" hidden="1" x14ac:dyDescent="0.2">
      <c r="A71" s="331">
        <f t="shared" si="16"/>
        <v>61</v>
      </c>
      <c r="B71" s="332" t="s">
        <v>359</v>
      </c>
      <c r="C71" s="340">
        <v>0</v>
      </c>
      <c r="D71" s="340">
        <v>0</v>
      </c>
      <c r="E71" s="340">
        <v>0</v>
      </c>
      <c r="F71" s="340">
        <v>0</v>
      </c>
      <c r="G71" s="340">
        <v>0</v>
      </c>
      <c r="H71" s="340">
        <v>0</v>
      </c>
      <c r="I71" s="340">
        <v>0</v>
      </c>
      <c r="J71" s="340">
        <f t="shared" si="17"/>
        <v>0</v>
      </c>
    </row>
    <row r="72" spans="1:10" hidden="1" x14ac:dyDescent="0.2">
      <c r="A72" s="217">
        <f t="shared" si="16"/>
        <v>62</v>
      </c>
      <c r="B72" s="281" t="s">
        <v>413</v>
      </c>
      <c r="C72" s="340">
        <v>0</v>
      </c>
      <c r="D72" s="340">
        <v>0</v>
      </c>
      <c r="E72" s="340">
        <v>0</v>
      </c>
      <c r="F72" s="340">
        <v>0</v>
      </c>
      <c r="G72" s="340">
        <v>0</v>
      </c>
      <c r="H72" s="340">
        <v>0</v>
      </c>
      <c r="I72" s="340">
        <v>0</v>
      </c>
      <c r="J72" s="340">
        <f t="shared" si="17"/>
        <v>0</v>
      </c>
    </row>
    <row r="73" spans="1:10" ht="89.25" hidden="1" x14ac:dyDescent="0.2">
      <c r="A73" s="328">
        <f>A72+1</f>
        <v>63</v>
      </c>
      <c r="B73" s="329" t="s">
        <v>360</v>
      </c>
      <c r="C73" s="356">
        <f>SUM(C74:C81)</f>
        <v>0</v>
      </c>
      <c r="D73" s="356">
        <f t="shared" ref="D73:I73" si="18">SUM(D74:D81)</f>
        <v>0</v>
      </c>
      <c r="E73" s="356">
        <f t="shared" si="18"/>
        <v>0</v>
      </c>
      <c r="F73" s="356">
        <f t="shared" si="18"/>
        <v>0</v>
      </c>
      <c r="G73" s="356">
        <f t="shared" si="18"/>
        <v>0</v>
      </c>
      <c r="H73" s="356">
        <f t="shared" si="18"/>
        <v>0</v>
      </c>
      <c r="I73" s="356">
        <f t="shared" si="18"/>
        <v>0</v>
      </c>
      <c r="J73" s="356">
        <f>SUM(C73:I73)</f>
        <v>0</v>
      </c>
    </row>
    <row r="74" spans="1:10" ht="38.25" hidden="1" x14ac:dyDescent="0.2">
      <c r="A74" s="331">
        <f t="shared" si="16"/>
        <v>64</v>
      </c>
      <c r="B74" s="332" t="s">
        <v>388</v>
      </c>
      <c r="C74" s="340">
        <v>0</v>
      </c>
      <c r="D74" s="340">
        <v>0</v>
      </c>
      <c r="E74" s="340">
        <v>0</v>
      </c>
      <c r="F74" s="340">
        <v>0</v>
      </c>
      <c r="G74" s="340">
        <v>0</v>
      </c>
      <c r="H74" s="340">
        <v>0</v>
      </c>
      <c r="I74" s="340">
        <v>0</v>
      </c>
      <c r="J74" s="340">
        <f>SUM(C74:I74)</f>
        <v>0</v>
      </c>
    </row>
    <row r="75" spans="1:10" ht="25.5" hidden="1" x14ac:dyDescent="0.2">
      <c r="A75" s="331">
        <f t="shared" si="16"/>
        <v>65</v>
      </c>
      <c r="B75" s="332" t="s">
        <v>362</v>
      </c>
      <c r="C75" s="340">
        <v>0</v>
      </c>
      <c r="D75" s="340">
        <v>0</v>
      </c>
      <c r="E75" s="340">
        <v>0</v>
      </c>
      <c r="F75" s="340">
        <v>0</v>
      </c>
      <c r="G75" s="340">
        <v>0</v>
      </c>
      <c r="H75" s="340">
        <v>0</v>
      </c>
      <c r="I75" s="340">
        <v>0</v>
      </c>
      <c r="J75" s="340">
        <f t="shared" si="17"/>
        <v>0</v>
      </c>
    </row>
    <row r="76" spans="1:10" ht="25.5" hidden="1" x14ac:dyDescent="0.2">
      <c r="A76" s="331">
        <f t="shared" si="16"/>
        <v>66</v>
      </c>
      <c r="B76" s="332" t="s">
        <v>363</v>
      </c>
      <c r="C76" s="340">
        <v>0</v>
      </c>
      <c r="D76" s="340">
        <v>0</v>
      </c>
      <c r="E76" s="340">
        <v>0</v>
      </c>
      <c r="F76" s="340">
        <v>0</v>
      </c>
      <c r="G76" s="340">
        <v>0</v>
      </c>
      <c r="H76" s="340">
        <v>0</v>
      </c>
      <c r="I76" s="340">
        <v>0</v>
      </c>
      <c r="J76" s="340">
        <f t="shared" si="17"/>
        <v>0</v>
      </c>
    </row>
    <row r="77" spans="1:10" ht="25.5" hidden="1" x14ac:dyDescent="0.2">
      <c r="A77" s="331">
        <f t="shared" si="16"/>
        <v>67</v>
      </c>
      <c r="B77" s="332" t="s">
        <v>389</v>
      </c>
      <c r="C77" s="340">
        <v>0</v>
      </c>
      <c r="D77" s="340">
        <v>0</v>
      </c>
      <c r="E77" s="340">
        <v>0</v>
      </c>
      <c r="F77" s="340">
        <v>0</v>
      </c>
      <c r="G77" s="340">
        <v>0</v>
      </c>
      <c r="H77" s="340">
        <v>0</v>
      </c>
      <c r="I77" s="340">
        <v>0</v>
      </c>
      <c r="J77" s="340">
        <f>SUM(C77:I77)</f>
        <v>0</v>
      </c>
    </row>
    <row r="78" spans="1:10" ht="25.5" hidden="1" x14ac:dyDescent="0.2">
      <c r="A78" s="331">
        <f t="shared" si="16"/>
        <v>68</v>
      </c>
      <c r="B78" s="332" t="s">
        <v>365</v>
      </c>
      <c r="C78" s="340">
        <v>0</v>
      </c>
      <c r="D78" s="340">
        <v>0</v>
      </c>
      <c r="E78" s="340">
        <v>0</v>
      </c>
      <c r="F78" s="340">
        <v>0</v>
      </c>
      <c r="G78" s="340">
        <v>0</v>
      </c>
      <c r="H78" s="340">
        <v>0</v>
      </c>
      <c r="I78" s="340">
        <v>0</v>
      </c>
      <c r="J78" s="340">
        <f>SUM(C78:I78)</f>
        <v>0</v>
      </c>
    </row>
    <row r="79" spans="1:10" hidden="1" x14ac:dyDescent="0.2">
      <c r="A79" s="331">
        <f t="shared" si="16"/>
        <v>69</v>
      </c>
      <c r="B79" s="332" t="s">
        <v>366</v>
      </c>
      <c r="C79" s="340">
        <v>0</v>
      </c>
      <c r="D79" s="340">
        <v>0</v>
      </c>
      <c r="E79" s="340">
        <v>0</v>
      </c>
      <c r="F79" s="340">
        <v>0</v>
      </c>
      <c r="G79" s="340">
        <v>0</v>
      </c>
      <c r="H79" s="340">
        <v>0</v>
      </c>
      <c r="I79" s="340">
        <v>0</v>
      </c>
      <c r="J79" s="340">
        <f t="shared" si="17"/>
        <v>0</v>
      </c>
    </row>
    <row r="80" spans="1:10" hidden="1" x14ac:dyDescent="0.2">
      <c r="A80" s="331">
        <f t="shared" si="16"/>
        <v>70</v>
      </c>
      <c r="B80" s="332" t="s">
        <v>367</v>
      </c>
      <c r="C80" s="340">
        <v>0</v>
      </c>
      <c r="D80" s="340">
        <v>0</v>
      </c>
      <c r="E80" s="340">
        <v>0</v>
      </c>
      <c r="F80" s="340">
        <v>0</v>
      </c>
      <c r="G80" s="340">
        <v>0</v>
      </c>
      <c r="H80" s="340">
        <v>0</v>
      </c>
      <c r="I80" s="340">
        <v>0</v>
      </c>
      <c r="J80" s="340">
        <f t="shared" si="17"/>
        <v>0</v>
      </c>
    </row>
    <row r="81" spans="1:10" hidden="1" x14ac:dyDescent="0.2">
      <c r="A81" s="217">
        <f t="shared" si="16"/>
        <v>71</v>
      </c>
      <c r="B81" s="281" t="s">
        <v>413</v>
      </c>
      <c r="C81" s="340">
        <v>0</v>
      </c>
      <c r="D81" s="340">
        <v>0</v>
      </c>
      <c r="E81" s="340">
        <v>0</v>
      </c>
      <c r="F81" s="340">
        <v>0</v>
      </c>
      <c r="G81" s="340">
        <v>0</v>
      </c>
      <c r="H81" s="340">
        <v>0</v>
      </c>
      <c r="I81" s="340">
        <v>0</v>
      </c>
      <c r="J81" s="340">
        <f t="shared" si="17"/>
        <v>0</v>
      </c>
    </row>
    <row r="82" spans="1:10" ht="51" x14ac:dyDescent="0.2">
      <c r="A82" s="328">
        <f>A81+1</f>
        <v>72</v>
      </c>
      <c r="B82" s="329" t="s">
        <v>1023</v>
      </c>
      <c r="C82" s="339">
        <f>C83+C88+C96+C100</f>
        <v>159443.16</v>
      </c>
      <c r="D82" s="339">
        <f t="shared" ref="D82:J82" si="19">D83+D88+D96+D100</f>
        <v>748768.96</v>
      </c>
      <c r="E82" s="339">
        <f t="shared" si="19"/>
        <v>472402.74</v>
      </c>
      <c r="F82" s="339">
        <f t="shared" si="19"/>
        <v>0</v>
      </c>
      <c r="G82" s="339">
        <f t="shared" si="19"/>
        <v>0</v>
      </c>
      <c r="H82" s="339">
        <f t="shared" si="19"/>
        <v>0</v>
      </c>
      <c r="I82" s="339">
        <f t="shared" si="19"/>
        <v>0</v>
      </c>
      <c r="J82" s="339">
        <f t="shared" si="19"/>
        <v>1380614.8599999999</v>
      </c>
    </row>
    <row r="83" spans="1:10" hidden="1" x14ac:dyDescent="0.2">
      <c r="A83" s="280">
        <f>A82+1</f>
        <v>73</v>
      </c>
      <c r="B83" s="354" t="s">
        <v>421</v>
      </c>
      <c r="C83" s="355">
        <f>SUM(C84:C87)</f>
        <v>0</v>
      </c>
      <c r="D83" s="355">
        <f t="shared" ref="D83:J83" si="20">SUM(D84:D87)</f>
        <v>0</v>
      </c>
      <c r="E83" s="355">
        <f t="shared" si="20"/>
        <v>0</v>
      </c>
      <c r="F83" s="355">
        <f t="shared" si="20"/>
        <v>0</v>
      </c>
      <c r="G83" s="355">
        <f t="shared" si="20"/>
        <v>0</v>
      </c>
      <c r="H83" s="355">
        <f t="shared" si="20"/>
        <v>0</v>
      </c>
      <c r="I83" s="355">
        <f t="shared" si="20"/>
        <v>0</v>
      </c>
      <c r="J83" s="355">
        <f t="shared" si="20"/>
        <v>0</v>
      </c>
    </row>
    <row r="84" spans="1:10" hidden="1" x14ac:dyDescent="0.2">
      <c r="A84" s="331">
        <f>A83+1</f>
        <v>74</v>
      </c>
      <c r="B84" s="332" t="s">
        <v>390</v>
      </c>
      <c r="C84" s="299">
        <v>0</v>
      </c>
      <c r="D84" s="299">
        <v>0</v>
      </c>
      <c r="E84" s="299">
        <v>0</v>
      </c>
      <c r="F84" s="299">
        <v>0</v>
      </c>
      <c r="G84" s="299">
        <v>0</v>
      </c>
      <c r="H84" s="299">
        <v>0</v>
      </c>
      <c r="I84" s="299">
        <v>0</v>
      </c>
      <c r="J84" s="299">
        <f>SUM(C84:I84)</f>
        <v>0</v>
      </c>
    </row>
    <row r="85" spans="1:10" ht="51" hidden="1" x14ac:dyDescent="0.2">
      <c r="A85" s="331">
        <f t="shared" si="16"/>
        <v>75</v>
      </c>
      <c r="B85" s="332" t="s">
        <v>368</v>
      </c>
      <c r="C85" s="299">
        <v>0</v>
      </c>
      <c r="D85" s="299">
        <v>0</v>
      </c>
      <c r="E85" s="299">
        <v>0</v>
      </c>
      <c r="F85" s="299">
        <v>0</v>
      </c>
      <c r="G85" s="299">
        <v>0</v>
      </c>
      <c r="H85" s="299">
        <v>0</v>
      </c>
      <c r="I85" s="299">
        <v>0</v>
      </c>
      <c r="J85" s="299">
        <f t="shared" ref="J85:J87" si="21">SUM(C85:I85)</f>
        <v>0</v>
      </c>
    </row>
    <row r="86" spans="1:10" ht="38.25" hidden="1" x14ac:dyDescent="0.2">
      <c r="A86" s="331">
        <f t="shared" si="16"/>
        <v>76</v>
      </c>
      <c r="B86" s="332" t="s">
        <v>369</v>
      </c>
      <c r="C86" s="299">
        <v>0</v>
      </c>
      <c r="D86" s="299">
        <v>0</v>
      </c>
      <c r="E86" s="299">
        <v>0</v>
      </c>
      <c r="F86" s="299">
        <v>0</v>
      </c>
      <c r="G86" s="299">
        <v>0</v>
      </c>
      <c r="H86" s="299">
        <v>0</v>
      </c>
      <c r="I86" s="299">
        <v>0</v>
      </c>
      <c r="J86" s="299">
        <f t="shared" si="21"/>
        <v>0</v>
      </c>
    </row>
    <row r="87" spans="1:10" hidden="1" x14ac:dyDescent="0.2">
      <c r="A87" s="217">
        <f t="shared" si="16"/>
        <v>77</v>
      </c>
      <c r="B87" s="281" t="s">
        <v>413</v>
      </c>
      <c r="C87" s="299">
        <v>0</v>
      </c>
      <c r="D87" s="299">
        <v>0</v>
      </c>
      <c r="E87" s="299">
        <v>0</v>
      </c>
      <c r="F87" s="299">
        <v>0</v>
      </c>
      <c r="G87" s="299">
        <v>0</v>
      </c>
      <c r="H87" s="299">
        <v>0</v>
      </c>
      <c r="I87" s="299">
        <v>0</v>
      </c>
      <c r="J87" s="299">
        <f t="shared" si="21"/>
        <v>0</v>
      </c>
    </row>
    <row r="88" spans="1:10" ht="38.25" x14ac:dyDescent="0.2">
      <c r="A88" s="280">
        <f>A87+1</f>
        <v>78</v>
      </c>
      <c r="B88" s="354" t="s">
        <v>422</v>
      </c>
      <c r="C88" s="355">
        <f>SUM(C89:C95)</f>
        <v>0</v>
      </c>
      <c r="D88" s="355">
        <f t="shared" ref="D88:J88" si="22">SUM(D89:D95)</f>
        <v>284256.89</v>
      </c>
      <c r="E88" s="355">
        <f t="shared" si="22"/>
        <v>0</v>
      </c>
      <c r="F88" s="355">
        <f t="shared" si="22"/>
        <v>0</v>
      </c>
      <c r="G88" s="355">
        <f t="shared" si="22"/>
        <v>0</v>
      </c>
      <c r="H88" s="355">
        <f t="shared" si="22"/>
        <v>0</v>
      </c>
      <c r="I88" s="355">
        <f t="shared" si="22"/>
        <v>0</v>
      </c>
      <c r="J88" s="355">
        <f t="shared" si="22"/>
        <v>284256.89</v>
      </c>
    </row>
    <row r="89" spans="1:10" ht="38.25" hidden="1" x14ac:dyDescent="0.2">
      <c r="A89" s="331">
        <f t="shared" si="16"/>
        <v>79</v>
      </c>
      <c r="B89" s="332" t="s">
        <v>388</v>
      </c>
      <c r="C89" s="299">
        <v>0</v>
      </c>
      <c r="D89" s="299">
        <v>0</v>
      </c>
      <c r="E89" s="299">
        <v>0</v>
      </c>
      <c r="F89" s="299">
        <v>0</v>
      </c>
      <c r="G89" s="299">
        <v>0</v>
      </c>
      <c r="H89" s="299">
        <v>0</v>
      </c>
      <c r="I89" s="299">
        <v>0</v>
      </c>
      <c r="J89" s="299">
        <f>SUM(C89:I89)</f>
        <v>0</v>
      </c>
    </row>
    <row r="90" spans="1:10" x14ac:dyDescent="0.2">
      <c r="A90" s="331">
        <f t="shared" si="16"/>
        <v>80</v>
      </c>
      <c r="B90" s="332" t="s">
        <v>370</v>
      </c>
      <c r="C90" s="299">
        <f>'52.7'!C32</f>
        <v>0</v>
      </c>
      <c r="D90" s="299">
        <f>'52.7'!D32</f>
        <v>284256.89</v>
      </c>
      <c r="E90" s="299">
        <f>'52.7'!E32</f>
        <v>0</v>
      </c>
      <c r="F90" s="299">
        <f>'52.7'!F32</f>
        <v>0</v>
      </c>
      <c r="G90" s="299">
        <f>'52.7'!G32</f>
        <v>0</v>
      </c>
      <c r="H90" s="299">
        <f>'52.7'!H32</f>
        <v>0</v>
      </c>
      <c r="I90" s="299">
        <f>'52.7'!I32</f>
        <v>0</v>
      </c>
      <c r="J90" s="299">
        <f t="shared" ref="J90:J115" si="23">SUM(C90:I90)</f>
        <v>284256.89</v>
      </c>
    </row>
    <row r="91" spans="1:10" ht="38.25" hidden="1" x14ac:dyDescent="0.2">
      <c r="A91" s="331">
        <f t="shared" si="16"/>
        <v>81</v>
      </c>
      <c r="B91" s="332" t="s">
        <v>391</v>
      </c>
      <c r="C91" s="299">
        <v>0</v>
      </c>
      <c r="D91" s="299">
        <v>0</v>
      </c>
      <c r="E91" s="299">
        <v>0</v>
      </c>
      <c r="F91" s="299">
        <v>0</v>
      </c>
      <c r="G91" s="299">
        <v>0</v>
      </c>
      <c r="H91" s="299">
        <v>0</v>
      </c>
      <c r="I91" s="299">
        <v>0</v>
      </c>
      <c r="J91" s="299">
        <f t="shared" si="23"/>
        <v>0</v>
      </c>
    </row>
    <row r="92" spans="1:10" ht="38.25" hidden="1" x14ac:dyDescent="0.2">
      <c r="A92" s="331">
        <f t="shared" si="16"/>
        <v>82</v>
      </c>
      <c r="B92" s="332" t="s">
        <v>371</v>
      </c>
      <c r="C92" s="299">
        <v>0</v>
      </c>
      <c r="D92" s="299">
        <v>0</v>
      </c>
      <c r="E92" s="299">
        <v>0</v>
      </c>
      <c r="F92" s="299">
        <v>0</v>
      </c>
      <c r="G92" s="299">
        <v>0</v>
      </c>
      <c r="H92" s="299">
        <v>0</v>
      </c>
      <c r="I92" s="299">
        <v>0</v>
      </c>
      <c r="J92" s="299">
        <f t="shared" si="23"/>
        <v>0</v>
      </c>
    </row>
    <row r="93" spans="1:10" ht="38.25" hidden="1" x14ac:dyDescent="0.2">
      <c r="A93" s="331">
        <f t="shared" si="16"/>
        <v>83</v>
      </c>
      <c r="B93" s="332" t="s">
        <v>372</v>
      </c>
      <c r="C93" s="299">
        <v>0</v>
      </c>
      <c r="D93" s="299">
        <v>0</v>
      </c>
      <c r="E93" s="299">
        <v>0</v>
      </c>
      <c r="F93" s="299">
        <v>0</v>
      </c>
      <c r="G93" s="299">
        <v>0</v>
      </c>
      <c r="H93" s="299">
        <v>0</v>
      </c>
      <c r="I93" s="299">
        <v>0</v>
      </c>
      <c r="J93" s="299">
        <f t="shared" si="23"/>
        <v>0</v>
      </c>
    </row>
    <row r="94" spans="1:10" ht="38.25" hidden="1" x14ac:dyDescent="0.2">
      <c r="A94" s="331">
        <f t="shared" si="16"/>
        <v>84</v>
      </c>
      <c r="B94" s="332" t="s">
        <v>373</v>
      </c>
      <c r="C94" s="299">
        <v>0</v>
      </c>
      <c r="D94" s="299">
        <v>0</v>
      </c>
      <c r="E94" s="299">
        <v>0</v>
      </c>
      <c r="F94" s="299">
        <v>0</v>
      </c>
      <c r="G94" s="299">
        <v>0</v>
      </c>
      <c r="H94" s="299">
        <v>0</v>
      </c>
      <c r="I94" s="299">
        <v>0</v>
      </c>
      <c r="J94" s="299">
        <f t="shared" si="23"/>
        <v>0</v>
      </c>
    </row>
    <row r="95" spans="1:10" hidden="1" x14ac:dyDescent="0.2">
      <c r="A95" s="217">
        <f t="shared" si="16"/>
        <v>85</v>
      </c>
      <c r="B95" s="281" t="s">
        <v>413</v>
      </c>
      <c r="C95" s="299">
        <v>0</v>
      </c>
      <c r="D95" s="299">
        <v>0</v>
      </c>
      <c r="E95" s="299">
        <v>0</v>
      </c>
      <c r="F95" s="299">
        <v>0</v>
      </c>
      <c r="G95" s="299">
        <v>0</v>
      </c>
      <c r="H95" s="299">
        <v>0</v>
      </c>
      <c r="I95" s="299">
        <v>0</v>
      </c>
      <c r="J95" s="299">
        <f t="shared" si="23"/>
        <v>0</v>
      </c>
    </row>
    <row r="96" spans="1:10" ht="25.5" hidden="1" x14ac:dyDescent="0.2">
      <c r="A96" s="280">
        <f>A95+1</f>
        <v>86</v>
      </c>
      <c r="B96" s="354" t="s">
        <v>423</v>
      </c>
      <c r="C96" s="355">
        <f>SUM(C97:C99)</f>
        <v>0</v>
      </c>
      <c r="D96" s="355">
        <f t="shared" ref="D96:J96" si="24">SUM(D97:D99)</f>
        <v>0</v>
      </c>
      <c r="E96" s="355">
        <f t="shared" si="24"/>
        <v>0</v>
      </c>
      <c r="F96" s="355">
        <f t="shared" si="24"/>
        <v>0</v>
      </c>
      <c r="G96" s="355">
        <f t="shared" si="24"/>
        <v>0</v>
      </c>
      <c r="H96" s="355">
        <f t="shared" si="24"/>
        <v>0</v>
      </c>
      <c r="I96" s="355">
        <f t="shared" si="24"/>
        <v>0</v>
      </c>
      <c r="J96" s="355">
        <f t="shared" si="24"/>
        <v>0</v>
      </c>
    </row>
    <row r="97" spans="1:10" hidden="1" x14ac:dyDescent="0.2">
      <c r="A97" s="331">
        <f t="shared" si="16"/>
        <v>87</v>
      </c>
      <c r="B97" s="332" t="s">
        <v>366</v>
      </c>
      <c r="C97" s="299">
        <v>0</v>
      </c>
      <c r="D97" s="299">
        <v>0</v>
      </c>
      <c r="E97" s="299">
        <v>0</v>
      </c>
      <c r="F97" s="299">
        <v>0</v>
      </c>
      <c r="G97" s="299">
        <v>0</v>
      </c>
      <c r="H97" s="299">
        <v>0</v>
      </c>
      <c r="I97" s="299">
        <v>0</v>
      </c>
      <c r="J97" s="299">
        <f t="shared" si="23"/>
        <v>0</v>
      </c>
    </row>
    <row r="98" spans="1:10" hidden="1" x14ac:dyDescent="0.2">
      <c r="A98" s="331">
        <f t="shared" si="16"/>
        <v>88</v>
      </c>
      <c r="B98" s="332" t="s">
        <v>367</v>
      </c>
      <c r="C98" s="299">
        <v>0</v>
      </c>
      <c r="D98" s="299">
        <v>0</v>
      </c>
      <c r="E98" s="299">
        <v>0</v>
      </c>
      <c r="F98" s="299">
        <v>0</v>
      </c>
      <c r="G98" s="299">
        <v>0</v>
      </c>
      <c r="H98" s="299">
        <v>0</v>
      </c>
      <c r="I98" s="299">
        <v>0</v>
      </c>
      <c r="J98" s="299">
        <f t="shared" si="23"/>
        <v>0</v>
      </c>
    </row>
    <row r="99" spans="1:10" hidden="1" x14ac:dyDescent="0.2">
      <c r="A99" s="217">
        <f t="shared" si="16"/>
        <v>89</v>
      </c>
      <c r="B99" s="281" t="s">
        <v>413</v>
      </c>
      <c r="C99" s="299">
        <v>0</v>
      </c>
      <c r="D99" s="299">
        <v>0</v>
      </c>
      <c r="E99" s="299">
        <v>0</v>
      </c>
      <c r="F99" s="299">
        <v>0</v>
      </c>
      <c r="G99" s="299">
        <v>0</v>
      </c>
      <c r="H99" s="299">
        <v>0</v>
      </c>
      <c r="I99" s="299">
        <v>0</v>
      </c>
      <c r="J99" s="299">
        <f t="shared" si="23"/>
        <v>0</v>
      </c>
    </row>
    <row r="100" spans="1:10" ht="25.5" x14ac:dyDescent="0.2">
      <c r="A100" s="280">
        <f>A99+1</f>
        <v>90</v>
      </c>
      <c r="B100" s="354" t="s">
        <v>426</v>
      </c>
      <c r="C100" s="355">
        <f>SUM(C101:C113)</f>
        <v>159443.16</v>
      </c>
      <c r="D100" s="355">
        <f t="shared" ref="D100:J100" si="25">SUM(D101:D113)</f>
        <v>464512.07</v>
      </c>
      <c r="E100" s="355">
        <f t="shared" si="25"/>
        <v>472402.74</v>
      </c>
      <c r="F100" s="355">
        <f t="shared" si="25"/>
        <v>0</v>
      </c>
      <c r="G100" s="355">
        <f t="shared" si="25"/>
        <v>0</v>
      </c>
      <c r="H100" s="355">
        <f t="shared" si="25"/>
        <v>0</v>
      </c>
      <c r="I100" s="355">
        <f t="shared" si="25"/>
        <v>0</v>
      </c>
      <c r="J100" s="355">
        <f t="shared" si="25"/>
        <v>1096357.97</v>
      </c>
    </row>
    <row r="101" spans="1:10" ht="38.25" x14ac:dyDescent="0.2">
      <c r="A101" s="331">
        <f t="shared" si="16"/>
        <v>91</v>
      </c>
      <c r="B101" s="332" t="s">
        <v>374</v>
      </c>
      <c r="C101" s="299">
        <f>'26.1'!C9-SUM(D101:E101)</f>
        <v>11025</v>
      </c>
      <c r="D101" s="299">
        <v>0</v>
      </c>
      <c r="E101" s="299">
        <v>0</v>
      </c>
      <c r="F101" s="299">
        <v>0</v>
      </c>
      <c r="G101" s="299">
        <v>0</v>
      </c>
      <c r="H101" s="299">
        <v>0</v>
      </c>
      <c r="I101" s="299">
        <v>0</v>
      </c>
      <c r="J101" s="299">
        <f t="shared" si="23"/>
        <v>11025</v>
      </c>
    </row>
    <row r="102" spans="1:10" ht="38.25" x14ac:dyDescent="0.2">
      <c r="A102" s="331">
        <f t="shared" si="16"/>
        <v>92</v>
      </c>
      <c r="B102" s="332" t="s">
        <v>392</v>
      </c>
      <c r="C102" s="299">
        <f>'52.7'!C44</f>
        <v>3386.4</v>
      </c>
      <c r="D102" s="299">
        <f>'52.7'!D44</f>
        <v>0</v>
      </c>
      <c r="E102" s="299">
        <f>'52.7'!E44</f>
        <v>0</v>
      </c>
      <c r="F102" s="299">
        <f>'52.7'!F44</f>
        <v>0</v>
      </c>
      <c r="G102" s="299">
        <f>'52.7'!G44</f>
        <v>0</v>
      </c>
      <c r="H102" s="299">
        <f>'52.7'!H44</f>
        <v>0</v>
      </c>
      <c r="I102" s="299">
        <f>'52.7'!I44</f>
        <v>0</v>
      </c>
      <c r="J102" s="299">
        <f t="shared" si="23"/>
        <v>3386.4</v>
      </c>
    </row>
    <row r="103" spans="1:10" ht="25.5" hidden="1" x14ac:dyDescent="0.2">
      <c r="A103" s="331">
        <f t="shared" si="16"/>
        <v>93</v>
      </c>
      <c r="B103" s="332" t="s">
        <v>384</v>
      </c>
      <c r="C103" s="299">
        <v>0</v>
      </c>
      <c r="D103" s="299">
        <v>0</v>
      </c>
      <c r="E103" s="299">
        <v>0</v>
      </c>
      <c r="F103" s="299">
        <v>0</v>
      </c>
      <c r="G103" s="299">
        <v>0</v>
      </c>
      <c r="H103" s="299">
        <v>0</v>
      </c>
      <c r="I103" s="299">
        <v>0</v>
      </c>
      <c r="J103" s="299">
        <f t="shared" si="23"/>
        <v>0</v>
      </c>
    </row>
    <row r="104" spans="1:10" ht="25.5" hidden="1" x14ac:dyDescent="0.2">
      <c r="A104" s="331">
        <f t="shared" si="16"/>
        <v>94</v>
      </c>
      <c r="B104" s="332" t="s">
        <v>376</v>
      </c>
      <c r="C104" s="299">
        <v>0</v>
      </c>
      <c r="D104" s="299">
        <v>0</v>
      </c>
      <c r="E104" s="299">
        <v>0</v>
      </c>
      <c r="F104" s="299">
        <v>0</v>
      </c>
      <c r="G104" s="299">
        <v>0</v>
      </c>
      <c r="H104" s="299">
        <v>0</v>
      </c>
      <c r="I104" s="299">
        <v>0</v>
      </c>
      <c r="J104" s="299">
        <f t="shared" si="23"/>
        <v>0</v>
      </c>
    </row>
    <row r="105" spans="1:10" ht="25.5" hidden="1" x14ac:dyDescent="0.2">
      <c r="A105" s="331">
        <f t="shared" si="16"/>
        <v>95</v>
      </c>
      <c r="B105" s="332" t="s">
        <v>377</v>
      </c>
      <c r="C105" s="299">
        <v>0</v>
      </c>
      <c r="D105" s="299">
        <v>0</v>
      </c>
      <c r="E105" s="299">
        <v>0</v>
      </c>
      <c r="F105" s="299">
        <v>0</v>
      </c>
      <c r="G105" s="299">
        <v>0</v>
      </c>
      <c r="H105" s="299">
        <v>0</v>
      </c>
      <c r="I105" s="299">
        <v>0</v>
      </c>
      <c r="J105" s="299">
        <f t="shared" si="23"/>
        <v>0</v>
      </c>
    </row>
    <row r="106" spans="1:10" ht="38.25" hidden="1" x14ac:dyDescent="0.2">
      <c r="A106" s="331">
        <f t="shared" si="16"/>
        <v>96</v>
      </c>
      <c r="B106" s="332" t="s">
        <v>378</v>
      </c>
      <c r="C106" s="299">
        <v>0</v>
      </c>
      <c r="D106" s="299">
        <v>0</v>
      </c>
      <c r="E106" s="299">
        <v>0</v>
      </c>
      <c r="F106" s="299">
        <v>0</v>
      </c>
      <c r="G106" s="299">
        <v>0</v>
      </c>
      <c r="H106" s="299">
        <v>0</v>
      </c>
      <c r="I106" s="299">
        <v>0</v>
      </c>
      <c r="J106" s="299">
        <f t="shared" si="23"/>
        <v>0</v>
      </c>
    </row>
    <row r="107" spans="1:10" ht="51" hidden="1" x14ac:dyDescent="0.2">
      <c r="A107" s="331">
        <f t="shared" si="16"/>
        <v>97</v>
      </c>
      <c r="B107" s="332" t="s">
        <v>379</v>
      </c>
      <c r="C107" s="299">
        <v>0</v>
      </c>
      <c r="D107" s="299">
        <v>0</v>
      </c>
      <c r="E107" s="299">
        <v>0</v>
      </c>
      <c r="F107" s="299">
        <v>0</v>
      </c>
      <c r="G107" s="299">
        <v>0</v>
      </c>
      <c r="H107" s="299">
        <v>0</v>
      </c>
      <c r="I107" s="299">
        <v>0</v>
      </c>
      <c r="J107" s="299">
        <f t="shared" si="23"/>
        <v>0</v>
      </c>
    </row>
    <row r="108" spans="1:10" ht="25.5" hidden="1" x14ac:dyDescent="0.2">
      <c r="A108" s="331">
        <f t="shared" si="16"/>
        <v>98</v>
      </c>
      <c r="B108" s="332" t="s">
        <v>380</v>
      </c>
      <c r="C108" s="299">
        <v>0</v>
      </c>
      <c r="D108" s="299">
        <v>0</v>
      </c>
      <c r="E108" s="299">
        <v>0</v>
      </c>
      <c r="F108" s="299">
        <v>0</v>
      </c>
      <c r="G108" s="299">
        <v>0</v>
      </c>
      <c r="H108" s="299">
        <v>0</v>
      </c>
      <c r="I108" s="299">
        <v>0</v>
      </c>
      <c r="J108" s="299">
        <f t="shared" si="23"/>
        <v>0</v>
      </c>
    </row>
    <row r="109" spans="1:10" ht="25.5" hidden="1" x14ac:dyDescent="0.2">
      <c r="A109" s="331">
        <f t="shared" si="16"/>
        <v>99</v>
      </c>
      <c r="B109" s="332" t="s">
        <v>381</v>
      </c>
      <c r="C109" s="299">
        <v>0</v>
      </c>
      <c r="D109" s="299">
        <v>0</v>
      </c>
      <c r="E109" s="299">
        <v>0</v>
      </c>
      <c r="F109" s="299">
        <v>0</v>
      </c>
      <c r="G109" s="299">
        <v>0</v>
      </c>
      <c r="H109" s="299">
        <v>0</v>
      </c>
      <c r="I109" s="299">
        <v>0</v>
      </c>
      <c r="J109" s="299">
        <f t="shared" si="23"/>
        <v>0</v>
      </c>
    </row>
    <row r="110" spans="1:10" hidden="1" x14ac:dyDescent="0.2">
      <c r="A110" s="331">
        <f t="shared" si="16"/>
        <v>100</v>
      </c>
      <c r="B110" s="332" t="s">
        <v>382</v>
      </c>
      <c r="C110" s="299">
        <v>0</v>
      </c>
      <c r="D110" s="299">
        <v>0</v>
      </c>
      <c r="E110" s="299">
        <v>0</v>
      </c>
      <c r="F110" s="299">
        <v>0</v>
      </c>
      <c r="G110" s="299">
        <v>0</v>
      </c>
      <c r="H110" s="299">
        <v>0</v>
      </c>
      <c r="I110" s="299">
        <v>0</v>
      </c>
      <c r="J110" s="299">
        <f t="shared" si="23"/>
        <v>0</v>
      </c>
    </row>
    <row r="111" spans="1:10" ht="25.5" hidden="1" x14ac:dyDescent="0.2">
      <c r="A111" s="331">
        <f t="shared" si="16"/>
        <v>101</v>
      </c>
      <c r="B111" s="332" t="s">
        <v>383</v>
      </c>
      <c r="C111" s="299">
        <v>0</v>
      </c>
      <c r="D111" s="299">
        <v>0</v>
      </c>
      <c r="E111" s="299">
        <v>0</v>
      </c>
      <c r="F111" s="299">
        <v>0</v>
      </c>
      <c r="G111" s="299">
        <v>0</v>
      </c>
      <c r="H111" s="299">
        <v>0</v>
      </c>
      <c r="I111" s="299">
        <v>0</v>
      </c>
      <c r="J111" s="299">
        <f t="shared" si="23"/>
        <v>0</v>
      </c>
    </row>
    <row r="112" spans="1:10" ht="25.5" hidden="1" x14ac:dyDescent="0.2">
      <c r="A112" s="331">
        <f t="shared" si="16"/>
        <v>102</v>
      </c>
      <c r="B112" s="332" t="s">
        <v>1017</v>
      </c>
      <c r="C112" s="299">
        <v>0</v>
      </c>
      <c r="D112" s="299">
        <v>0</v>
      </c>
      <c r="E112" s="299">
        <v>0</v>
      </c>
      <c r="F112" s="299">
        <v>0</v>
      </c>
      <c r="G112" s="299">
        <v>0</v>
      </c>
      <c r="H112" s="299">
        <v>0</v>
      </c>
      <c r="I112" s="299">
        <v>0</v>
      </c>
      <c r="J112" s="299">
        <f t="shared" si="23"/>
        <v>0</v>
      </c>
    </row>
    <row r="113" spans="1:10" x14ac:dyDescent="0.2">
      <c r="A113" s="331">
        <f t="shared" si="16"/>
        <v>103</v>
      </c>
      <c r="B113" s="332" t="s">
        <v>413</v>
      </c>
      <c r="C113" s="299">
        <f>'52.7'!C55</f>
        <v>145031.76</v>
      </c>
      <c r="D113" s="299">
        <f>'52.7'!D55</f>
        <v>464512.07</v>
      </c>
      <c r="E113" s="299">
        <f>'52.7'!E55</f>
        <v>472402.74</v>
      </c>
      <c r="F113" s="299">
        <f>'52.7'!F55</f>
        <v>0</v>
      </c>
      <c r="G113" s="299">
        <f>'52.7'!G55</f>
        <v>0</v>
      </c>
      <c r="H113" s="299">
        <f>'52.7'!H55</f>
        <v>0</v>
      </c>
      <c r="I113" s="299">
        <f>'52.7'!I55</f>
        <v>0</v>
      </c>
      <c r="J113" s="299">
        <f t="shared" si="23"/>
        <v>1081946.57</v>
      </c>
    </row>
    <row r="114" spans="1:10" ht="51" hidden="1" x14ac:dyDescent="0.2">
      <c r="A114" s="328">
        <f t="shared" si="16"/>
        <v>104</v>
      </c>
      <c r="B114" s="329" t="s">
        <v>241</v>
      </c>
      <c r="C114" s="339">
        <v>0</v>
      </c>
      <c r="D114" s="339">
        <v>0</v>
      </c>
      <c r="E114" s="339">
        <v>0</v>
      </c>
      <c r="F114" s="339">
        <v>0</v>
      </c>
      <c r="G114" s="339">
        <v>0</v>
      </c>
      <c r="H114" s="339">
        <v>0</v>
      </c>
      <c r="I114" s="339">
        <v>0</v>
      </c>
      <c r="J114" s="339">
        <f>SUM(C114:I114)</f>
        <v>0</v>
      </c>
    </row>
    <row r="115" spans="1:10" x14ac:dyDescent="0.2">
      <c r="A115" s="328">
        <f t="shared" si="16"/>
        <v>105</v>
      </c>
      <c r="B115" s="329" t="s">
        <v>135</v>
      </c>
      <c r="C115" s="339">
        <f>'52.7'!C57</f>
        <v>864570.16000000015</v>
      </c>
      <c r="D115" s="339">
        <f>'52.7'!D57</f>
        <v>607280.66</v>
      </c>
      <c r="E115" s="339">
        <f>'52.7'!E57</f>
        <v>245501.56</v>
      </c>
      <c r="F115" s="339">
        <f>'52.7'!F57</f>
        <v>136106.18000000002</v>
      </c>
      <c r="G115" s="339">
        <f>'52.7'!G57</f>
        <v>151816.79999999999</v>
      </c>
      <c r="H115" s="339">
        <f>'52.7'!H57</f>
        <v>312961.73</v>
      </c>
      <c r="I115" s="339">
        <f>'52.7'!I57</f>
        <v>197230.07</v>
      </c>
      <c r="J115" s="339">
        <f t="shared" si="23"/>
        <v>2515467.16</v>
      </c>
    </row>
    <row r="116" spans="1:10" x14ac:dyDescent="0.2">
      <c r="A116" s="220">
        <f>A115+1</f>
        <v>106</v>
      </c>
      <c r="B116" s="320" t="s">
        <v>52</v>
      </c>
      <c r="C116" s="321">
        <f>C115+C114+C82+C73+C67</f>
        <v>1024013.3200000002</v>
      </c>
      <c r="D116" s="321">
        <f t="shared" ref="D116:J116" si="26">D115+D114+D82+D73+D67</f>
        <v>1356049.62</v>
      </c>
      <c r="E116" s="321">
        <f t="shared" si="26"/>
        <v>717904.3</v>
      </c>
      <c r="F116" s="321">
        <f t="shared" si="26"/>
        <v>136106.18000000002</v>
      </c>
      <c r="G116" s="321">
        <f t="shared" si="26"/>
        <v>151816.79999999999</v>
      </c>
      <c r="H116" s="321">
        <f t="shared" si="26"/>
        <v>312961.73</v>
      </c>
      <c r="I116" s="321">
        <f t="shared" si="26"/>
        <v>197230.07</v>
      </c>
      <c r="J116" s="321">
        <f t="shared" si="26"/>
        <v>3896082.02</v>
      </c>
    </row>
    <row r="117" spans="1:10" x14ac:dyDescent="0.2">
      <c r="A117" s="220">
        <f t="shared" si="16"/>
        <v>107</v>
      </c>
      <c r="B117" s="320" t="s">
        <v>393</v>
      </c>
      <c r="C117" s="321">
        <f>C65-C116</f>
        <v>31517556.520000003</v>
      </c>
      <c r="D117" s="321">
        <f t="shared" ref="D117:J117" si="27">D65-D116</f>
        <v>576637.5</v>
      </c>
      <c r="E117" s="321">
        <f t="shared" si="27"/>
        <v>3002363.7199999997</v>
      </c>
      <c r="F117" s="321">
        <f t="shared" si="27"/>
        <v>1194834.76</v>
      </c>
      <c r="G117" s="321">
        <f t="shared" si="27"/>
        <v>448183.2</v>
      </c>
      <c r="H117" s="321">
        <f t="shared" si="27"/>
        <v>-312961.73</v>
      </c>
      <c r="I117" s="321">
        <f t="shared" si="27"/>
        <v>-197230.07</v>
      </c>
      <c r="J117" s="321">
        <f t="shared" si="27"/>
        <v>36229383.899999999</v>
      </c>
    </row>
    <row r="118" spans="1:10" ht="13.5" hidden="1" thickBot="1" x14ac:dyDescent="0.25">
      <c r="A118" s="76">
        <f t="shared" si="16"/>
        <v>108</v>
      </c>
      <c r="B118" s="77" t="s">
        <v>700</v>
      </c>
      <c r="C118" s="483"/>
      <c r="D118" s="484"/>
      <c r="E118" s="484"/>
      <c r="F118" s="484"/>
      <c r="G118" s="484"/>
      <c r="H118" s="484"/>
      <c r="I118" s="484"/>
      <c r="J118" s="485"/>
    </row>
    <row r="120" spans="1:10" ht="30.75" customHeight="1" x14ac:dyDescent="0.2">
      <c r="A120" s="457" t="s">
        <v>744</v>
      </c>
      <c r="B120" s="457"/>
      <c r="C120" s="457"/>
      <c r="D120" s="457"/>
      <c r="E120" s="457"/>
      <c r="F120" s="457"/>
      <c r="G120" s="457"/>
      <c r="H120" s="457"/>
      <c r="I120" s="457"/>
      <c r="J120" s="457"/>
    </row>
    <row r="121" spans="1:10" x14ac:dyDescent="0.2">
      <c r="J121" s="34" t="s">
        <v>322</v>
      </c>
    </row>
    <row r="122" spans="1:10" ht="25.5" x14ac:dyDescent="0.2">
      <c r="A122" s="220" t="s">
        <v>0</v>
      </c>
      <c r="B122" s="220" t="s">
        <v>2</v>
      </c>
      <c r="C122" s="220" t="s">
        <v>350</v>
      </c>
      <c r="D122" s="220" t="s">
        <v>351</v>
      </c>
      <c r="E122" s="220" t="s">
        <v>1012</v>
      </c>
      <c r="F122" s="220" t="s">
        <v>1015</v>
      </c>
      <c r="G122" s="220" t="s">
        <v>1014</v>
      </c>
      <c r="H122" s="220" t="s">
        <v>1016</v>
      </c>
      <c r="I122" s="220" t="s">
        <v>1018</v>
      </c>
      <c r="J122" s="220" t="s">
        <v>125</v>
      </c>
    </row>
    <row r="123" spans="1:10" x14ac:dyDescent="0.2">
      <c r="A123" s="280">
        <v>1</v>
      </c>
      <c r="B123" s="280">
        <f>A123+1</f>
        <v>2</v>
      </c>
      <c r="C123" s="280">
        <f t="shared" ref="C123:J123" si="28">B123+1</f>
        <v>3</v>
      </c>
      <c r="D123" s="280">
        <f t="shared" si="28"/>
        <v>4</v>
      </c>
      <c r="E123" s="280">
        <f t="shared" si="28"/>
        <v>5</v>
      </c>
      <c r="F123" s="280">
        <f t="shared" si="28"/>
        <v>6</v>
      </c>
      <c r="G123" s="280">
        <f t="shared" si="28"/>
        <v>7</v>
      </c>
      <c r="H123" s="280">
        <f t="shared" si="28"/>
        <v>8</v>
      </c>
      <c r="I123" s="280">
        <f t="shared" si="28"/>
        <v>9</v>
      </c>
      <c r="J123" s="280">
        <f t="shared" si="28"/>
        <v>10</v>
      </c>
    </row>
    <row r="124" spans="1:10" x14ac:dyDescent="0.2">
      <c r="A124" s="495" t="s">
        <v>48</v>
      </c>
      <c r="B124" s="495"/>
      <c r="C124" s="495"/>
      <c r="D124" s="495"/>
      <c r="E124" s="495"/>
      <c r="F124" s="495"/>
      <c r="G124" s="495"/>
      <c r="H124" s="495"/>
      <c r="I124" s="495"/>
      <c r="J124" s="495"/>
    </row>
    <row r="125" spans="1:10" ht="25.5" x14ac:dyDescent="0.2">
      <c r="A125" s="328">
        <v>1</v>
      </c>
      <c r="B125" s="329" t="s">
        <v>325</v>
      </c>
      <c r="C125" s="339">
        <f>SUM(C126:C128)</f>
        <v>711415.08</v>
      </c>
      <c r="D125" s="339">
        <f t="shared" ref="D125" si="29">SUM(D126:D128)</f>
        <v>0</v>
      </c>
      <c r="E125" s="339">
        <f t="shared" ref="E125" si="30">SUM(E126:E128)</f>
        <v>0</v>
      </c>
      <c r="F125" s="339">
        <f t="shared" ref="F125" si="31">SUM(F126:F128)</f>
        <v>0</v>
      </c>
      <c r="G125" s="339">
        <f t="shared" ref="G125" si="32">SUM(G126:G128)</f>
        <v>0</v>
      </c>
      <c r="H125" s="339">
        <f t="shared" ref="H125" si="33">SUM(H126:H128)</f>
        <v>0</v>
      </c>
      <c r="I125" s="339">
        <f t="shared" ref="I125" si="34">SUM(I126:I128)</f>
        <v>0</v>
      </c>
      <c r="J125" s="339">
        <f>SUM(J126:J128)</f>
        <v>711415.08</v>
      </c>
    </row>
    <row r="126" spans="1:10" x14ac:dyDescent="0.2">
      <c r="A126" s="331">
        <f t="shared" ref="A126:A180" si="35">A125+1</f>
        <v>2</v>
      </c>
      <c r="B126" s="332" t="s">
        <v>875</v>
      </c>
      <c r="C126" s="299">
        <f>'5.1'!F13</f>
        <v>711415.08</v>
      </c>
      <c r="D126" s="299">
        <v>0</v>
      </c>
      <c r="E126" s="299">
        <v>0</v>
      </c>
      <c r="F126" s="299">
        <v>0</v>
      </c>
      <c r="G126" s="299">
        <v>0</v>
      </c>
      <c r="H126" s="299">
        <v>0</v>
      </c>
      <c r="I126" s="299">
        <v>0</v>
      </c>
      <c r="J126" s="299">
        <f>SUM(C126:I126)</f>
        <v>711415.08</v>
      </c>
    </row>
    <row r="127" spans="1:10" ht="38.25" hidden="1" x14ac:dyDescent="0.2">
      <c r="A127" s="331">
        <f t="shared" si="35"/>
        <v>3</v>
      </c>
      <c r="B127" s="332" t="s">
        <v>327</v>
      </c>
      <c r="C127" s="299">
        <v>0</v>
      </c>
      <c r="D127" s="299">
        <v>0</v>
      </c>
      <c r="E127" s="299">
        <v>0</v>
      </c>
      <c r="F127" s="299">
        <v>0</v>
      </c>
      <c r="G127" s="299">
        <v>0</v>
      </c>
      <c r="H127" s="299">
        <v>0</v>
      </c>
      <c r="I127" s="299">
        <v>0</v>
      </c>
      <c r="J127" s="299">
        <f>SUM(C127:I127)</f>
        <v>0</v>
      </c>
    </row>
    <row r="128" spans="1:10" hidden="1" x14ac:dyDescent="0.2">
      <c r="A128" s="217">
        <f t="shared" si="35"/>
        <v>4</v>
      </c>
      <c r="B128" s="281" t="s">
        <v>413</v>
      </c>
      <c r="C128" s="299">
        <v>0</v>
      </c>
      <c r="D128" s="299">
        <v>0</v>
      </c>
      <c r="E128" s="299">
        <v>0</v>
      </c>
      <c r="F128" s="299">
        <v>0</v>
      </c>
      <c r="G128" s="299">
        <v>0</v>
      </c>
      <c r="H128" s="299">
        <v>0</v>
      </c>
      <c r="I128" s="299">
        <v>0</v>
      </c>
      <c r="J128" s="299">
        <f>SUM(C128:I128)</f>
        <v>0</v>
      </c>
    </row>
    <row r="129" spans="1:10" ht="76.5" hidden="1" x14ac:dyDescent="0.2">
      <c r="A129" s="328">
        <f t="shared" si="35"/>
        <v>5</v>
      </c>
      <c r="B129" s="329" t="s">
        <v>1019</v>
      </c>
      <c r="C129" s="339">
        <f>SUM(C130:C136)</f>
        <v>0</v>
      </c>
      <c r="D129" s="339">
        <f t="shared" ref="D129" si="36">SUM(D130:D136)</f>
        <v>0</v>
      </c>
      <c r="E129" s="339">
        <f t="shared" ref="E129" si="37">SUM(E130:E136)</f>
        <v>0</v>
      </c>
      <c r="F129" s="339">
        <f t="shared" ref="F129" si="38">SUM(F130:F136)</f>
        <v>0</v>
      </c>
      <c r="G129" s="339">
        <f t="shared" ref="G129" si="39">SUM(G130:G136)</f>
        <v>0</v>
      </c>
      <c r="H129" s="339">
        <f t="shared" ref="H129" si="40">SUM(H130:H136)</f>
        <v>0</v>
      </c>
      <c r="I129" s="339">
        <f t="shared" ref="I129" si="41">SUM(I130:I136)</f>
        <v>0</v>
      </c>
      <c r="J129" s="339">
        <f t="shared" ref="J129" si="42">SUM(J130:J136)</f>
        <v>0</v>
      </c>
    </row>
    <row r="130" spans="1:10" hidden="1" x14ac:dyDescent="0.2">
      <c r="A130" s="331">
        <f t="shared" si="35"/>
        <v>6</v>
      </c>
      <c r="B130" s="332" t="s">
        <v>996</v>
      </c>
      <c r="C130" s="299">
        <f>SUM(C131:C136)</f>
        <v>0</v>
      </c>
      <c r="D130" s="299">
        <f>SUM(D131:D136)</f>
        <v>0</v>
      </c>
      <c r="E130" s="299">
        <f>SUM(E131:E136)</f>
        <v>0</v>
      </c>
      <c r="F130" s="299">
        <f t="shared" ref="F130" si="43">SUM(F131:F136)</f>
        <v>0</v>
      </c>
      <c r="G130" s="299">
        <f t="shared" ref="G130" si="44">SUM(G131:G136)</f>
        <v>0</v>
      </c>
      <c r="H130" s="299">
        <f t="shared" ref="H130" si="45">SUM(H131:H136)</f>
        <v>0</v>
      </c>
      <c r="I130" s="299">
        <f t="shared" ref="I130" si="46">SUM(I131:I136)</f>
        <v>0</v>
      </c>
      <c r="J130" s="299">
        <f>SUM(C130:I130)</f>
        <v>0</v>
      </c>
    </row>
    <row r="131" spans="1:10" ht="25.5" hidden="1" x14ac:dyDescent="0.2">
      <c r="A131" s="217">
        <f t="shared" si="35"/>
        <v>7</v>
      </c>
      <c r="B131" s="281" t="s">
        <v>998</v>
      </c>
      <c r="C131" s="299">
        <v>0</v>
      </c>
      <c r="D131" s="299">
        <v>0</v>
      </c>
      <c r="E131" s="299">
        <v>0</v>
      </c>
      <c r="F131" s="299">
        <v>0</v>
      </c>
      <c r="G131" s="299">
        <v>0</v>
      </c>
      <c r="H131" s="299">
        <v>0</v>
      </c>
      <c r="I131" s="299">
        <v>0</v>
      </c>
      <c r="J131" s="299">
        <f t="shared" ref="J131:J136" si="47">SUM(C131:I131)</f>
        <v>0</v>
      </c>
    </row>
    <row r="132" spans="1:10" ht="38.25" hidden="1" x14ac:dyDescent="0.2">
      <c r="A132" s="217">
        <f t="shared" si="35"/>
        <v>8</v>
      </c>
      <c r="B132" s="281" t="s">
        <v>943</v>
      </c>
      <c r="C132" s="299">
        <v>0</v>
      </c>
      <c r="D132" s="299">
        <v>0</v>
      </c>
      <c r="E132" s="299">
        <v>0</v>
      </c>
      <c r="F132" s="299">
        <v>0</v>
      </c>
      <c r="G132" s="299">
        <v>0</v>
      </c>
      <c r="H132" s="299">
        <v>0</v>
      </c>
      <c r="I132" s="299">
        <v>0</v>
      </c>
      <c r="J132" s="299">
        <f t="shared" si="47"/>
        <v>0</v>
      </c>
    </row>
    <row r="133" spans="1:10" ht="51" hidden="1" x14ac:dyDescent="0.2">
      <c r="A133" s="331">
        <f t="shared" si="35"/>
        <v>9</v>
      </c>
      <c r="B133" s="332" t="s">
        <v>1020</v>
      </c>
      <c r="C133" s="299">
        <v>0</v>
      </c>
      <c r="D133" s="299">
        <v>0</v>
      </c>
      <c r="E133" s="299">
        <v>0</v>
      </c>
      <c r="F133" s="299">
        <v>0</v>
      </c>
      <c r="G133" s="299">
        <v>0</v>
      </c>
      <c r="H133" s="299">
        <v>0</v>
      </c>
      <c r="I133" s="299">
        <v>0</v>
      </c>
      <c r="J133" s="299">
        <f t="shared" si="47"/>
        <v>0</v>
      </c>
    </row>
    <row r="134" spans="1:10" ht="38.25" hidden="1" x14ac:dyDescent="0.2">
      <c r="A134" s="217">
        <f t="shared" si="35"/>
        <v>10</v>
      </c>
      <c r="B134" s="281" t="s">
        <v>386</v>
      </c>
      <c r="C134" s="299">
        <v>0</v>
      </c>
      <c r="D134" s="299">
        <v>0</v>
      </c>
      <c r="E134" s="299">
        <v>0</v>
      </c>
      <c r="F134" s="299">
        <v>0</v>
      </c>
      <c r="G134" s="299">
        <v>0</v>
      </c>
      <c r="H134" s="299">
        <v>0</v>
      </c>
      <c r="I134" s="299">
        <v>0</v>
      </c>
      <c r="J134" s="299">
        <f t="shared" si="47"/>
        <v>0</v>
      </c>
    </row>
    <row r="135" spans="1:10" hidden="1" x14ac:dyDescent="0.2">
      <c r="A135" s="217">
        <f t="shared" si="35"/>
        <v>11</v>
      </c>
      <c r="B135" s="281" t="s">
        <v>997</v>
      </c>
      <c r="C135" s="299">
        <v>0</v>
      </c>
      <c r="D135" s="299">
        <v>0</v>
      </c>
      <c r="E135" s="299">
        <v>0</v>
      </c>
      <c r="F135" s="299">
        <v>0</v>
      </c>
      <c r="G135" s="299">
        <v>0</v>
      </c>
      <c r="H135" s="299">
        <v>0</v>
      </c>
      <c r="I135" s="299">
        <v>0</v>
      </c>
      <c r="J135" s="299">
        <f t="shared" si="47"/>
        <v>0</v>
      </c>
    </row>
    <row r="136" spans="1:10" hidden="1" x14ac:dyDescent="0.2">
      <c r="A136" s="217">
        <f t="shared" si="35"/>
        <v>12</v>
      </c>
      <c r="B136" s="281" t="s">
        <v>413</v>
      </c>
      <c r="C136" s="299">
        <v>0</v>
      </c>
      <c r="D136" s="299">
        <v>0</v>
      </c>
      <c r="E136" s="299">
        <v>0</v>
      </c>
      <c r="F136" s="299">
        <v>0</v>
      </c>
      <c r="G136" s="299">
        <v>0</v>
      </c>
      <c r="H136" s="299">
        <v>0</v>
      </c>
      <c r="I136" s="299">
        <v>0</v>
      </c>
      <c r="J136" s="299">
        <f t="shared" si="47"/>
        <v>0</v>
      </c>
    </row>
    <row r="137" spans="1:10" ht="76.5" hidden="1" x14ac:dyDescent="0.2">
      <c r="A137" s="328">
        <f t="shared" si="35"/>
        <v>13</v>
      </c>
      <c r="B137" s="329" t="s">
        <v>1021</v>
      </c>
      <c r="C137" s="339">
        <f>SUM(C138:C142)</f>
        <v>0</v>
      </c>
      <c r="D137" s="339">
        <f t="shared" ref="D137" si="48">SUM(D138:D142)</f>
        <v>0</v>
      </c>
      <c r="E137" s="339">
        <f t="shared" ref="E137" si="49">SUM(E138:E142)</f>
        <v>0</v>
      </c>
      <c r="F137" s="339">
        <f t="shared" ref="F137" si="50">SUM(F138:F142)</f>
        <v>0</v>
      </c>
      <c r="G137" s="339">
        <f t="shared" ref="G137" si="51">SUM(G138:G142)</f>
        <v>0</v>
      </c>
      <c r="H137" s="339">
        <f t="shared" ref="H137" si="52">SUM(H138:H142)</f>
        <v>0</v>
      </c>
      <c r="I137" s="339">
        <f t="shared" ref="I137" si="53">SUM(I138:I142)</f>
        <v>0</v>
      </c>
      <c r="J137" s="339">
        <f t="shared" ref="J137" si="54">SUM(J138:J142)</f>
        <v>0</v>
      </c>
    </row>
    <row r="138" spans="1:10" hidden="1" x14ac:dyDescent="0.2">
      <c r="A138" s="217">
        <f t="shared" si="35"/>
        <v>14</v>
      </c>
      <c r="B138" s="281" t="s">
        <v>996</v>
      </c>
      <c r="C138" s="299">
        <v>0</v>
      </c>
      <c r="D138" s="299">
        <v>0</v>
      </c>
      <c r="E138" s="299">
        <v>0</v>
      </c>
      <c r="F138" s="299">
        <v>0</v>
      </c>
      <c r="G138" s="299">
        <v>0</v>
      </c>
      <c r="H138" s="299">
        <v>0</v>
      </c>
      <c r="I138" s="299">
        <v>0</v>
      </c>
      <c r="J138" s="299">
        <f t="shared" ref="J138:J142" si="55">SUM(C138:I138)</f>
        <v>0</v>
      </c>
    </row>
    <row r="139" spans="1:10" ht="38.25" hidden="1" x14ac:dyDescent="0.2">
      <c r="A139" s="217">
        <f t="shared" si="35"/>
        <v>15</v>
      </c>
      <c r="B139" s="281" t="s">
        <v>386</v>
      </c>
      <c r="C139" s="299">
        <v>0</v>
      </c>
      <c r="D139" s="299">
        <v>0</v>
      </c>
      <c r="E139" s="299">
        <v>0</v>
      </c>
      <c r="F139" s="299">
        <v>0</v>
      </c>
      <c r="G139" s="299">
        <v>0</v>
      </c>
      <c r="H139" s="299">
        <v>0</v>
      </c>
      <c r="I139" s="299">
        <v>0</v>
      </c>
      <c r="J139" s="299">
        <f t="shared" si="55"/>
        <v>0</v>
      </c>
    </row>
    <row r="140" spans="1:10" hidden="1" x14ac:dyDescent="0.2">
      <c r="A140" s="217">
        <f t="shared" si="35"/>
        <v>16</v>
      </c>
      <c r="B140" s="281" t="s">
        <v>997</v>
      </c>
      <c r="C140" s="299">
        <v>0</v>
      </c>
      <c r="D140" s="299">
        <v>0</v>
      </c>
      <c r="E140" s="299">
        <v>0</v>
      </c>
      <c r="F140" s="299">
        <v>0</v>
      </c>
      <c r="G140" s="299">
        <v>0</v>
      </c>
      <c r="H140" s="299">
        <v>0</v>
      </c>
      <c r="I140" s="299">
        <v>0</v>
      </c>
      <c r="J140" s="299">
        <f t="shared" si="55"/>
        <v>0</v>
      </c>
    </row>
    <row r="141" spans="1:10" ht="25.5" hidden="1" x14ac:dyDescent="0.2">
      <c r="A141" s="217">
        <f t="shared" si="35"/>
        <v>17</v>
      </c>
      <c r="B141" s="281" t="s">
        <v>998</v>
      </c>
      <c r="C141" s="299">
        <v>0</v>
      </c>
      <c r="D141" s="299">
        <v>0</v>
      </c>
      <c r="E141" s="299">
        <v>0</v>
      </c>
      <c r="F141" s="299">
        <v>0</v>
      </c>
      <c r="G141" s="299">
        <v>0</v>
      </c>
      <c r="H141" s="299">
        <v>0</v>
      </c>
      <c r="I141" s="299">
        <v>0</v>
      </c>
      <c r="J141" s="299">
        <f t="shared" si="55"/>
        <v>0</v>
      </c>
    </row>
    <row r="142" spans="1:10" hidden="1" x14ac:dyDescent="0.2">
      <c r="A142" s="217">
        <f t="shared" si="35"/>
        <v>18</v>
      </c>
      <c r="B142" s="281" t="s">
        <v>413</v>
      </c>
      <c r="C142" s="299">
        <v>0</v>
      </c>
      <c r="D142" s="299">
        <v>0</v>
      </c>
      <c r="E142" s="299">
        <v>0</v>
      </c>
      <c r="F142" s="299">
        <v>0</v>
      </c>
      <c r="G142" s="299">
        <v>0</v>
      </c>
      <c r="H142" s="299">
        <v>0</v>
      </c>
      <c r="I142" s="299">
        <v>0</v>
      </c>
      <c r="J142" s="299">
        <f t="shared" si="55"/>
        <v>0</v>
      </c>
    </row>
    <row r="143" spans="1:10" ht="51" hidden="1" x14ac:dyDescent="0.2">
      <c r="A143" s="328">
        <f>A142+1</f>
        <v>19</v>
      </c>
      <c r="B143" s="329" t="s">
        <v>56</v>
      </c>
      <c r="C143" s="339">
        <f>SUM(C144:C148)</f>
        <v>0</v>
      </c>
      <c r="D143" s="339">
        <f t="shared" ref="D143" si="56">SUM(D144:D148)</f>
        <v>0</v>
      </c>
      <c r="E143" s="339">
        <f t="shared" ref="E143" si="57">SUM(E144:E148)</f>
        <v>0</v>
      </c>
      <c r="F143" s="339">
        <f t="shared" ref="F143" si="58">SUM(F144:F148)</f>
        <v>0</v>
      </c>
      <c r="G143" s="339">
        <f t="shared" ref="G143" si="59">SUM(G144:G148)</f>
        <v>0</v>
      </c>
      <c r="H143" s="339">
        <f t="shared" ref="H143" si="60">SUM(H144:H148)</f>
        <v>0</v>
      </c>
      <c r="I143" s="339">
        <f t="shared" ref="I143" si="61">SUM(I144:I148)</f>
        <v>0</v>
      </c>
      <c r="J143" s="339">
        <f t="shared" ref="J143" si="62">SUM(J144:J148)</f>
        <v>0</v>
      </c>
    </row>
    <row r="144" spans="1:10" hidden="1" x14ac:dyDescent="0.2">
      <c r="A144" s="217">
        <f t="shared" si="35"/>
        <v>20</v>
      </c>
      <c r="B144" s="281" t="s">
        <v>996</v>
      </c>
      <c r="C144" s="299">
        <v>0</v>
      </c>
      <c r="D144" s="299">
        <v>0</v>
      </c>
      <c r="E144" s="299">
        <v>0</v>
      </c>
      <c r="F144" s="299">
        <v>0</v>
      </c>
      <c r="G144" s="299">
        <v>0</v>
      </c>
      <c r="H144" s="299">
        <v>0</v>
      </c>
      <c r="I144" s="299">
        <v>0</v>
      </c>
      <c r="J144" s="299">
        <f t="shared" ref="J144:J148" si="63">SUM(C144:I144)</f>
        <v>0</v>
      </c>
    </row>
    <row r="145" spans="1:10" ht="38.25" hidden="1" x14ac:dyDescent="0.2">
      <c r="A145" s="217">
        <f t="shared" si="35"/>
        <v>21</v>
      </c>
      <c r="B145" s="281" t="s">
        <v>386</v>
      </c>
      <c r="C145" s="299">
        <v>0</v>
      </c>
      <c r="D145" s="299">
        <v>0</v>
      </c>
      <c r="E145" s="299">
        <v>0</v>
      </c>
      <c r="F145" s="299">
        <v>0</v>
      </c>
      <c r="G145" s="299">
        <v>0</v>
      </c>
      <c r="H145" s="299">
        <v>0</v>
      </c>
      <c r="I145" s="299">
        <v>0</v>
      </c>
      <c r="J145" s="299">
        <f t="shared" si="63"/>
        <v>0</v>
      </c>
    </row>
    <row r="146" spans="1:10" hidden="1" x14ac:dyDescent="0.2">
      <c r="A146" s="217">
        <f t="shared" si="35"/>
        <v>22</v>
      </c>
      <c r="B146" s="281" t="s">
        <v>997</v>
      </c>
      <c r="C146" s="299">
        <v>0</v>
      </c>
      <c r="D146" s="299">
        <v>0</v>
      </c>
      <c r="E146" s="299">
        <v>0</v>
      </c>
      <c r="F146" s="299">
        <v>0</v>
      </c>
      <c r="G146" s="299">
        <v>0</v>
      </c>
      <c r="H146" s="299">
        <v>0</v>
      </c>
      <c r="I146" s="299">
        <v>0</v>
      </c>
      <c r="J146" s="299">
        <f t="shared" si="63"/>
        <v>0</v>
      </c>
    </row>
    <row r="147" spans="1:10" ht="25.5" hidden="1" x14ac:dyDescent="0.2">
      <c r="A147" s="217">
        <f t="shared" si="35"/>
        <v>23</v>
      </c>
      <c r="B147" s="281" t="s">
        <v>998</v>
      </c>
      <c r="C147" s="299">
        <v>0</v>
      </c>
      <c r="D147" s="299">
        <v>0</v>
      </c>
      <c r="E147" s="299">
        <v>0</v>
      </c>
      <c r="F147" s="299">
        <v>0</v>
      </c>
      <c r="G147" s="299">
        <v>0</v>
      </c>
      <c r="H147" s="299">
        <v>0</v>
      </c>
      <c r="I147" s="299">
        <v>0</v>
      </c>
      <c r="J147" s="299">
        <f t="shared" si="63"/>
        <v>0</v>
      </c>
    </row>
    <row r="148" spans="1:10" hidden="1" x14ac:dyDescent="0.2">
      <c r="A148" s="217">
        <f t="shared" si="35"/>
        <v>24</v>
      </c>
      <c r="B148" s="281" t="s">
        <v>413</v>
      </c>
      <c r="C148" s="299">
        <v>0</v>
      </c>
      <c r="D148" s="299">
        <v>0</v>
      </c>
      <c r="E148" s="299">
        <v>0</v>
      </c>
      <c r="F148" s="299">
        <v>0</v>
      </c>
      <c r="G148" s="299">
        <v>0</v>
      </c>
      <c r="H148" s="299">
        <v>0</v>
      </c>
      <c r="I148" s="299">
        <v>0</v>
      </c>
      <c r="J148" s="299">
        <f t="shared" si="63"/>
        <v>0</v>
      </c>
    </row>
    <row r="149" spans="1:10" ht="51" x14ac:dyDescent="0.2">
      <c r="A149" s="328">
        <f>A148+1</f>
        <v>25</v>
      </c>
      <c r="B149" s="329" t="s">
        <v>60</v>
      </c>
      <c r="C149" s="339">
        <f>C150+C162+C171</f>
        <v>33376556.84</v>
      </c>
      <c r="D149" s="339">
        <f t="shared" ref="D149" si="64">D150+D162+D171</f>
        <v>1399596.95</v>
      </c>
      <c r="E149" s="339">
        <f t="shared" ref="E149" si="65">E150+E162+E171</f>
        <v>3594973.77</v>
      </c>
      <c r="F149" s="339">
        <f t="shared" ref="F149" si="66">F150+F162+F171</f>
        <v>1100000</v>
      </c>
      <c r="G149" s="339">
        <f t="shared" ref="G149" si="67">G150+G162+G171</f>
        <v>0</v>
      </c>
      <c r="H149" s="339">
        <f t="shared" ref="H149" si="68">H150+H162+H171</f>
        <v>0</v>
      </c>
      <c r="I149" s="339">
        <f t="shared" ref="I149" si="69">I150+I162+I171</f>
        <v>0</v>
      </c>
      <c r="J149" s="339">
        <f t="shared" ref="J149" si="70">J150+J162+J171</f>
        <v>39471127.560000002</v>
      </c>
    </row>
    <row r="150" spans="1:10" ht="38.25" x14ac:dyDescent="0.2">
      <c r="A150" s="280">
        <f t="shared" si="35"/>
        <v>26</v>
      </c>
      <c r="B150" s="354" t="s">
        <v>412</v>
      </c>
      <c r="C150" s="355">
        <f>SUM(C151:C161)</f>
        <v>31737816.989999998</v>
      </c>
      <c r="D150" s="355">
        <f t="shared" ref="D150" si="71">SUM(D151:D161)</f>
        <v>0</v>
      </c>
      <c r="E150" s="355">
        <f t="shared" ref="E150" si="72">SUM(E151:E161)</f>
        <v>0</v>
      </c>
      <c r="F150" s="355">
        <f>SUM(F151:F161)</f>
        <v>0</v>
      </c>
      <c r="G150" s="355">
        <f t="shared" ref="G150" si="73">SUM(G151:G161)</f>
        <v>0</v>
      </c>
      <c r="H150" s="355">
        <f t="shared" ref="H150" si="74">SUM(H151:H161)</f>
        <v>0</v>
      </c>
      <c r="I150" s="355">
        <f t="shared" ref="I150" si="75">SUM(I151:I161)</f>
        <v>0</v>
      </c>
      <c r="J150" s="355">
        <f t="shared" ref="J150" si="76">SUM(J151:J161)</f>
        <v>31737816.989999998</v>
      </c>
    </row>
    <row r="151" spans="1:10" ht="38.25" hidden="1" x14ac:dyDescent="0.2">
      <c r="A151" s="217">
        <f t="shared" si="35"/>
        <v>27</v>
      </c>
      <c r="B151" s="281" t="s">
        <v>888</v>
      </c>
      <c r="C151" s="299">
        <v>0</v>
      </c>
      <c r="D151" s="299">
        <v>0</v>
      </c>
      <c r="E151" s="299">
        <v>0</v>
      </c>
      <c r="F151" s="299">
        <v>0</v>
      </c>
      <c r="G151" s="299">
        <v>0</v>
      </c>
      <c r="H151" s="299">
        <v>0</v>
      </c>
      <c r="I151" s="299">
        <v>0</v>
      </c>
      <c r="J151" s="299">
        <f>SUM(C151:I151)</f>
        <v>0</v>
      </c>
    </row>
    <row r="152" spans="1:10" ht="38.25" x14ac:dyDescent="0.2">
      <c r="A152" s="217">
        <f t="shared" si="35"/>
        <v>28</v>
      </c>
      <c r="B152" s="281" t="s">
        <v>386</v>
      </c>
      <c r="C152" s="299">
        <f>'10.1'!F11</f>
        <v>31737816.989999998</v>
      </c>
      <c r="D152" s="299">
        <v>0</v>
      </c>
      <c r="E152" s="299">
        <v>0</v>
      </c>
      <c r="F152" s="299">
        <v>0</v>
      </c>
      <c r="G152" s="299">
        <v>0</v>
      </c>
      <c r="H152" s="299">
        <v>0</v>
      </c>
      <c r="I152" s="299">
        <v>0</v>
      </c>
      <c r="J152" s="299">
        <f t="shared" ref="J152:J157" si="77">SUM(C152:I152)</f>
        <v>31737816.989999998</v>
      </c>
    </row>
    <row r="153" spans="1:10" ht="63.75" hidden="1" x14ac:dyDescent="0.2">
      <c r="A153" s="217">
        <f t="shared" si="35"/>
        <v>29</v>
      </c>
      <c r="B153" s="281" t="s">
        <v>310</v>
      </c>
      <c r="C153" s="299">
        <v>0</v>
      </c>
      <c r="D153" s="299">
        <v>0</v>
      </c>
      <c r="E153" s="299">
        <v>0</v>
      </c>
      <c r="F153" s="299">
        <v>0</v>
      </c>
      <c r="G153" s="299">
        <v>0</v>
      </c>
      <c r="H153" s="299">
        <v>0</v>
      </c>
      <c r="I153" s="299">
        <v>0</v>
      </c>
      <c r="J153" s="299">
        <f t="shared" si="77"/>
        <v>0</v>
      </c>
    </row>
    <row r="154" spans="1:10" ht="63.75" hidden="1" x14ac:dyDescent="0.2">
      <c r="A154" s="331">
        <f t="shared" si="35"/>
        <v>30</v>
      </c>
      <c r="B154" s="332" t="s">
        <v>311</v>
      </c>
      <c r="C154" s="299">
        <v>0</v>
      </c>
      <c r="D154" s="299">
        <v>0</v>
      </c>
      <c r="E154" s="299">
        <v>0</v>
      </c>
      <c r="F154" s="299">
        <v>0</v>
      </c>
      <c r="G154" s="299">
        <f t="shared" ref="G154" si="78">G155+G163</f>
        <v>0</v>
      </c>
      <c r="H154" s="299">
        <f t="shared" ref="H154" si="79">H155+H163</f>
        <v>0</v>
      </c>
      <c r="I154" s="299">
        <f t="shared" ref="I154" si="80">I155+I163</f>
        <v>0</v>
      </c>
      <c r="J154" s="299">
        <f t="shared" si="77"/>
        <v>0</v>
      </c>
    </row>
    <row r="155" spans="1:10" ht="63.75" hidden="1" x14ac:dyDescent="0.2">
      <c r="A155" s="331">
        <f t="shared" si="35"/>
        <v>31</v>
      </c>
      <c r="B155" s="332" t="s">
        <v>312</v>
      </c>
      <c r="C155" s="299">
        <v>0</v>
      </c>
      <c r="D155" s="299">
        <v>0</v>
      </c>
      <c r="E155" s="299">
        <v>0</v>
      </c>
      <c r="F155" s="299">
        <v>0</v>
      </c>
      <c r="G155" s="299">
        <f t="shared" ref="G155" si="81">SUM(G156:G162)</f>
        <v>0</v>
      </c>
      <c r="H155" s="299">
        <f t="shared" ref="H155" si="82">SUM(H156:H162)</f>
        <v>0</v>
      </c>
      <c r="I155" s="299">
        <f t="shared" ref="I155" si="83">SUM(I156:I162)</f>
        <v>0</v>
      </c>
      <c r="J155" s="299">
        <f t="shared" si="77"/>
        <v>0</v>
      </c>
    </row>
    <row r="156" spans="1:10" ht="51" hidden="1" x14ac:dyDescent="0.2">
      <c r="A156" s="217">
        <f t="shared" si="35"/>
        <v>32</v>
      </c>
      <c r="B156" s="281" t="s">
        <v>313</v>
      </c>
      <c r="C156" s="299">
        <v>0</v>
      </c>
      <c r="D156" s="299">
        <v>0</v>
      </c>
      <c r="E156" s="299">
        <v>0</v>
      </c>
      <c r="F156" s="299">
        <v>0</v>
      </c>
      <c r="G156" s="299">
        <v>0</v>
      </c>
      <c r="H156" s="299">
        <v>0</v>
      </c>
      <c r="I156" s="299">
        <v>0</v>
      </c>
      <c r="J156" s="299">
        <f t="shared" si="77"/>
        <v>0</v>
      </c>
    </row>
    <row r="157" spans="1:10" ht="89.25" hidden="1" x14ac:dyDescent="0.2">
      <c r="A157" s="217">
        <f t="shared" si="35"/>
        <v>33</v>
      </c>
      <c r="B157" s="281" t="s">
        <v>314</v>
      </c>
      <c r="C157" s="299">
        <v>0</v>
      </c>
      <c r="D157" s="299">
        <v>0</v>
      </c>
      <c r="E157" s="299">
        <v>0</v>
      </c>
      <c r="F157" s="299">
        <v>0</v>
      </c>
      <c r="G157" s="299">
        <v>0</v>
      </c>
      <c r="H157" s="299">
        <v>0</v>
      </c>
      <c r="I157" s="299">
        <v>0</v>
      </c>
      <c r="J157" s="299">
        <f t="shared" si="77"/>
        <v>0</v>
      </c>
    </row>
    <row r="158" spans="1:10" ht="76.5" hidden="1" x14ac:dyDescent="0.2">
      <c r="A158" s="217">
        <f t="shared" si="35"/>
        <v>34</v>
      </c>
      <c r="B158" s="332" t="s">
        <v>315</v>
      </c>
      <c r="C158" s="299">
        <v>0</v>
      </c>
      <c r="D158" s="299">
        <v>0</v>
      </c>
      <c r="E158" s="299">
        <v>0</v>
      </c>
      <c r="F158" s="299">
        <v>0</v>
      </c>
      <c r="G158" s="299">
        <v>0</v>
      </c>
      <c r="H158" s="299">
        <v>0</v>
      </c>
      <c r="I158" s="299">
        <v>0</v>
      </c>
      <c r="J158" s="299">
        <f>SUM(C158:I158)</f>
        <v>0</v>
      </c>
    </row>
    <row r="159" spans="1:10" ht="38.25" hidden="1" x14ac:dyDescent="0.2">
      <c r="A159" s="217">
        <f t="shared" si="35"/>
        <v>35</v>
      </c>
      <c r="B159" s="281" t="s">
        <v>316</v>
      </c>
      <c r="C159" s="299">
        <v>0</v>
      </c>
      <c r="D159" s="299">
        <v>0</v>
      </c>
      <c r="E159" s="299">
        <v>0</v>
      </c>
      <c r="F159" s="299">
        <v>0</v>
      </c>
      <c r="G159" s="299">
        <v>0</v>
      </c>
      <c r="H159" s="299">
        <v>0</v>
      </c>
      <c r="I159" s="299">
        <v>0</v>
      </c>
      <c r="J159" s="299">
        <f t="shared" ref="J159:J161" si="84">SUM(C159:I159)</f>
        <v>0</v>
      </c>
    </row>
    <row r="160" spans="1:10" ht="51" hidden="1" x14ac:dyDescent="0.2">
      <c r="A160" s="217">
        <f t="shared" si="35"/>
        <v>36</v>
      </c>
      <c r="B160" s="281" t="s">
        <v>890</v>
      </c>
      <c r="C160" s="299">
        <v>0</v>
      </c>
      <c r="D160" s="299">
        <v>0</v>
      </c>
      <c r="E160" s="299">
        <v>0</v>
      </c>
      <c r="F160" s="299">
        <v>0</v>
      </c>
      <c r="G160" s="299">
        <v>0</v>
      </c>
      <c r="H160" s="299">
        <v>0</v>
      </c>
      <c r="I160" s="299">
        <v>0</v>
      </c>
      <c r="J160" s="299">
        <f t="shared" si="84"/>
        <v>0</v>
      </c>
    </row>
    <row r="161" spans="1:10" hidden="1" x14ac:dyDescent="0.2">
      <c r="A161" s="217">
        <f t="shared" si="35"/>
        <v>37</v>
      </c>
      <c r="B161" s="281" t="s">
        <v>413</v>
      </c>
      <c r="C161" s="299">
        <v>0</v>
      </c>
      <c r="D161" s="299">
        <v>0</v>
      </c>
      <c r="E161" s="299">
        <v>0</v>
      </c>
      <c r="F161" s="299">
        <v>0</v>
      </c>
      <c r="G161" s="299">
        <v>0</v>
      </c>
      <c r="H161" s="299">
        <v>0</v>
      </c>
      <c r="I161" s="299">
        <v>0</v>
      </c>
      <c r="J161" s="299">
        <f t="shared" si="84"/>
        <v>0</v>
      </c>
    </row>
    <row r="162" spans="1:10" ht="38.25" hidden="1" x14ac:dyDescent="0.2">
      <c r="A162" s="280">
        <f t="shared" si="35"/>
        <v>38</v>
      </c>
      <c r="B162" s="354" t="s">
        <v>414</v>
      </c>
      <c r="C162" s="355">
        <f>SUM(C163:C170)</f>
        <v>0</v>
      </c>
      <c r="D162" s="355">
        <f t="shared" ref="D162" si="85">SUM(D163:D170)</f>
        <v>0</v>
      </c>
      <c r="E162" s="355">
        <f t="shared" ref="E162" si="86">SUM(E163:E170)</f>
        <v>0</v>
      </c>
      <c r="F162" s="355">
        <f t="shared" ref="F162" si="87">SUM(F163:F170)</f>
        <v>0</v>
      </c>
      <c r="G162" s="355">
        <f t="shared" ref="G162" si="88">SUM(G163:G170)</f>
        <v>0</v>
      </c>
      <c r="H162" s="355">
        <f t="shared" ref="H162" si="89">SUM(H163:H170)</f>
        <v>0</v>
      </c>
      <c r="I162" s="355">
        <f t="shared" ref="I162" si="90">SUM(I163:I170)</f>
        <v>0</v>
      </c>
      <c r="J162" s="355">
        <f t="shared" ref="J162" si="91">SUM(J163:J170)</f>
        <v>0</v>
      </c>
    </row>
    <row r="163" spans="1:10" ht="25.5" hidden="1" x14ac:dyDescent="0.2">
      <c r="A163" s="331">
        <f t="shared" si="35"/>
        <v>39</v>
      </c>
      <c r="B163" s="332" t="s">
        <v>317</v>
      </c>
      <c r="C163" s="299">
        <f t="shared" ref="C163:I163" si="92">SUM(C164:C166)</f>
        <v>0</v>
      </c>
      <c r="D163" s="299">
        <f t="shared" si="92"/>
        <v>0</v>
      </c>
      <c r="E163" s="299">
        <f t="shared" si="92"/>
        <v>0</v>
      </c>
      <c r="F163" s="299">
        <f t="shared" si="92"/>
        <v>0</v>
      </c>
      <c r="G163" s="299">
        <f t="shared" si="92"/>
        <v>0</v>
      </c>
      <c r="H163" s="299">
        <f t="shared" si="92"/>
        <v>0</v>
      </c>
      <c r="I163" s="299">
        <f t="shared" si="92"/>
        <v>0</v>
      </c>
      <c r="J163" s="299">
        <f t="shared" ref="J163:J170" si="93">SUM(C163:I163)</f>
        <v>0</v>
      </c>
    </row>
    <row r="164" spans="1:10" ht="51" hidden="1" x14ac:dyDescent="0.2">
      <c r="A164" s="217">
        <f t="shared" si="35"/>
        <v>40</v>
      </c>
      <c r="B164" s="281" t="s">
        <v>999</v>
      </c>
      <c r="C164" s="299">
        <v>0</v>
      </c>
      <c r="D164" s="299">
        <v>0</v>
      </c>
      <c r="E164" s="299">
        <v>0</v>
      </c>
      <c r="F164" s="299">
        <v>0</v>
      </c>
      <c r="G164" s="299">
        <v>0</v>
      </c>
      <c r="H164" s="299">
        <v>0</v>
      </c>
      <c r="I164" s="299">
        <v>0</v>
      </c>
      <c r="J164" s="299">
        <f t="shared" si="93"/>
        <v>0</v>
      </c>
    </row>
    <row r="165" spans="1:10" ht="51" hidden="1" x14ac:dyDescent="0.2">
      <c r="A165" s="217">
        <f t="shared" si="35"/>
        <v>41</v>
      </c>
      <c r="B165" s="281" t="s">
        <v>1022</v>
      </c>
      <c r="C165" s="299">
        <v>0</v>
      </c>
      <c r="D165" s="299">
        <v>0</v>
      </c>
      <c r="E165" s="299">
        <v>0</v>
      </c>
      <c r="F165" s="299">
        <v>0</v>
      </c>
      <c r="G165" s="299">
        <v>0</v>
      </c>
      <c r="H165" s="299">
        <v>0</v>
      </c>
      <c r="I165" s="299">
        <v>0</v>
      </c>
      <c r="J165" s="299">
        <f t="shared" si="93"/>
        <v>0</v>
      </c>
    </row>
    <row r="166" spans="1:10" ht="38.25" hidden="1" x14ac:dyDescent="0.2">
      <c r="A166" s="217">
        <f t="shared" si="35"/>
        <v>42</v>
      </c>
      <c r="B166" s="281" t="s">
        <v>335</v>
      </c>
      <c r="C166" s="299">
        <v>0</v>
      </c>
      <c r="D166" s="299">
        <v>0</v>
      </c>
      <c r="E166" s="299">
        <v>0</v>
      </c>
      <c r="F166" s="299">
        <v>0</v>
      </c>
      <c r="G166" s="299">
        <v>0</v>
      </c>
      <c r="H166" s="299">
        <v>0</v>
      </c>
      <c r="I166" s="299">
        <v>0</v>
      </c>
      <c r="J166" s="299">
        <f t="shared" si="93"/>
        <v>0</v>
      </c>
    </row>
    <row r="167" spans="1:10" ht="51" hidden="1" x14ac:dyDescent="0.2">
      <c r="A167" s="331">
        <f t="shared" si="35"/>
        <v>43</v>
      </c>
      <c r="B167" s="332" t="s">
        <v>336</v>
      </c>
      <c r="C167" s="299">
        <v>0</v>
      </c>
      <c r="D167" s="299">
        <v>0</v>
      </c>
      <c r="E167" s="299">
        <v>0</v>
      </c>
      <c r="F167" s="299">
        <v>0</v>
      </c>
      <c r="G167" s="299">
        <f>SUM(G168:G178)</f>
        <v>0</v>
      </c>
      <c r="H167" s="299">
        <f>SUM(H168:H178)</f>
        <v>0</v>
      </c>
      <c r="I167" s="299">
        <f>SUM(I168:I178)</f>
        <v>0</v>
      </c>
      <c r="J167" s="299">
        <f t="shared" si="93"/>
        <v>0</v>
      </c>
    </row>
    <row r="168" spans="1:10" hidden="1" x14ac:dyDescent="0.2">
      <c r="A168" s="217">
        <f t="shared" si="35"/>
        <v>44</v>
      </c>
      <c r="B168" s="281" t="s">
        <v>337</v>
      </c>
      <c r="C168" s="299">
        <v>0</v>
      </c>
      <c r="D168" s="299">
        <v>0</v>
      </c>
      <c r="E168" s="299">
        <v>0</v>
      </c>
      <c r="F168" s="299">
        <v>0</v>
      </c>
      <c r="G168" s="299">
        <v>0</v>
      </c>
      <c r="H168" s="299">
        <v>0</v>
      </c>
      <c r="I168" s="299">
        <v>0</v>
      </c>
      <c r="J168" s="299">
        <f t="shared" si="93"/>
        <v>0</v>
      </c>
    </row>
    <row r="169" spans="1:10" ht="51" hidden="1" x14ac:dyDescent="0.2">
      <c r="A169" s="217">
        <f t="shared" si="35"/>
        <v>45</v>
      </c>
      <c r="B169" s="281" t="s">
        <v>1001</v>
      </c>
      <c r="C169" s="299">
        <v>0</v>
      </c>
      <c r="D169" s="299">
        <v>0</v>
      </c>
      <c r="E169" s="299">
        <v>0</v>
      </c>
      <c r="F169" s="299">
        <v>0</v>
      </c>
      <c r="G169" s="299">
        <v>0</v>
      </c>
      <c r="H169" s="299">
        <v>0</v>
      </c>
      <c r="I169" s="299">
        <v>0</v>
      </c>
      <c r="J169" s="299">
        <f t="shared" si="93"/>
        <v>0</v>
      </c>
    </row>
    <row r="170" spans="1:10" hidden="1" x14ac:dyDescent="0.2">
      <c r="A170" s="217">
        <f t="shared" si="35"/>
        <v>46</v>
      </c>
      <c r="B170" s="281" t="s">
        <v>413</v>
      </c>
      <c r="C170" s="299">
        <v>0</v>
      </c>
      <c r="D170" s="299">
        <v>0</v>
      </c>
      <c r="E170" s="299">
        <v>0</v>
      </c>
      <c r="F170" s="299">
        <v>0</v>
      </c>
      <c r="G170" s="299">
        <v>0</v>
      </c>
      <c r="H170" s="299">
        <v>0</v>
      </c>
      <c r="I170" s="299">
        <v>0</v>
      </c>
      <c r="J170" s="299">
        <f t="shared" si="93"/>
        <v>0</v>
      </c>
    </row>
    <row r="171" spans="1:10" ht="25.5" x14ac:dyDescent="0.2">
      <c r="A171" s="280">
        <f t="shared" si="35"/>
        <v>47</v>
      </c>
      <c r="B171" s="354" t="s">
        <v>415</v>
      </c>
      <c r="C171" s="355">
        <f>SUM(C172:C177)</f>
        <v>1638739.8500000006</v>
      </c>
      <c r="D171" s="355">
        <f t="shared" ref="D171" si="94">SUM(D172:D177)</f>
        <v>1399596.95</v>
      </c>
      <c r="E171" s="355">
        <f t="shared" ref="E171" si="95">SUM(E172:E177)</f>
        <v>3594973.77</v>
      </c>
      <c r="F171" s="355">
        <f t="shared" ref="F171" si="96">SUM(F172:F177)</f>
        <v>1100000</v>
      </c>
      <c r="G171" s="355">
        <f>SUM(G172:G177)</f>
        <v>0</v>
      </c>
      <c r="H171" s="355">
        <f t="shared" ref="H171" si="97">SUM(H172:H177)</f>
        <v>0</v>
      </c>
      <c r="I171" s="355">
        <f t="shared" ref="I171" si="98">SUM(I172:I177)</f>
        <v>0</v>
      </c>
      <c r="J171" s="355">
        <f t="shared" ref="J171" si="99">SUM(J172:J177)</f>
        <v>7733310.5700000003</v>
      </c>
    </row>
    <row r="172" spans="1:10" ht="38.25" hidden="1" x14ac:dyDescent="0.2">
      <c r="A172" s="217">
        <f t="shared" si="35"/>
        <v>48</v>
      </c>
      <c r="B172" s="281" t="s">
        <v>416</v>
      </c>
      <c r="C172" s="299">
        <v>0</v>
      </c>
      <c r="D172" s="299">
        <v>0</v>
      </c>
      <c r="E172" s="299">
        <v>0</v>
      </c>
      <c r="F172" s="299">
        <v>0</v>
      </c>
      <c r="G172" s="299">
        <v>0</v>
      </c>
      <c r="H172" s="299">
        <v>0</v>
      </c>
      <c r="I172" s="299">
        <v>0</v>
      </c>
      <c r="J172" s="299">
        <f t="shared" ref="J172:J177" si="100">SUM(C172:I172)</f>
        <v>0</v>
      </c>
    </row>
    <row r="173" spans="1:10" ht="25.5" x14ac:dyDescent="0.2">
      <c r="A173" s="217">
        <f t="shared" si="35"/>
        <v>49</v>
      </c>
      <c r="B173" s="281" t="s">
        <v>319</v>
      </c>
      <c r="C173" s="299">
        <f>'12.1'!F12-SUM(D173:I173)</f>
        <v>1638739.8500000006</v>
      </c>
      <c r="D173" s="299">
        <v>1399596.95</v>
      </c>
      <c r="E173" s="299">
        <v>3594973.77</v>
      </c>
      <c r="F173" s="299">
        <v>1100000</v>
      </c>
      <c r="G173" s="299">
        <v>0</v>
      </c>
      <c r="H173" s="299">
        <v>0</v>
      </c>
      <c r="I173" s="299">
        <v>0</v>
      </c>
      <c r="J173" s="299">
        <f t="shared" si="100"/>
        <v>7733310.5700000003</v>
      </c>
    </row>
    <row r="174" spans="1:10" hidden="1" x14ac:dyDescent="0.2">
      <c r="A174" s="217">
        <f t="shared" si="35"/>
        <v>50</v>
      </c>
      <c r="B174" s="281" t="s">
        <v>905</v>
      </c>
      <c r="C174" s="299">
        <v>0</v>
      </c>
      <c r="D174" s="299">
        <v>0</v>
      </c>
      <c r="E174" s="299">
        <v>0</v>
      </c>
      <c r="F174" s="299">
        <v>0</v>
      </c>
      <c r="G174" s="299">
        <v>0</v>
      </c>
      <c r="H174" s="299">
        <v>0</v>
      </c>
      <c r="I174" s="299">
        <v>0</v>
      </c>
      <c r="J174" s="299">
        <f t="shared" si="100"/>
        <v>0</v>
      </c>
    </row>
    <row r="175" spans="1:10" ht="76.5" hidden="1" x14ac:dyDescent="0.2">
      <c r="A175" s="217">
        <f t="shared" si="35"/>
        <v>51</v>
      </c>
      <c r="B175" s="281" t="s">
        <v>906</v>
      </c>
      <c r="C175" s="299">
        <v>0</v>
      </c>
      <c r="D175" s="299">
        <v>0</v>
      </c>
      <c r="E175" s="299">
        <v>0</v>
      </c>
      <c r="F175" s="299">
        <v>0</v>
      </c>
      <c r="G175" s="299">
        <v>0</v>
      </c>
      <c r="H175" s="299">
        <v>0</v>
      </c>
      <c r="I175" s="299">
        <v>0</v>
      </c>
      <c r="J175" s="299">
        <f t="shared" si="100"/>
        <v>0</v>
      </c>
    </row>
    <row r="176" spans="1:10" ht="25.5" hidden="1" x14ac:dyDescent="0.2">
      <c r="A176" s="217">
        <f t="shared" si="35"/>
        <v>52</v>
      </c>
      <c r="B176" s="281" t="s">
        <v>320</v>
      </c>
      <c r="C176" s="299">
        <v>0</v>
      </c>
      <c r="D176" s="299">
        <v>0</v>
      </c>
      <c r="E176" s="299">
        <v>0</v>
      </c>
      <c r="F176" s="299">
        <v>0</v>
      </c>
      <c r="G176" s="299">
        <v>0</v>
      </c>
      <c r="H176" s="299">
        <v>0</v>
      </c>
      <c r="I176" s="299">
        <v>0</v>
      </c>
      <c r="J176" s="299">
        <f t="shared" si="100"/>
        <v>0</v>
      </c>
    </row>
    <row r="177" spans="1:10" hidden="1" x14ac:dyDescent="0.2">
      <c r="A177" s="217">
        <f t="shared" si="35"/>
        <v>53</v>
      </c>
      <c r="B177" s="281" t="s">
        <v>413</v>
      </c>
      <c r="C177" s="299">
        <v>0</v>
      </c>
      <c r="D177" s="299">
        <v>0</v>
      </c>
      <c r="E177" s="299">
        <v>0</v>
      </c>
      <c r="F177" s="299">
        <v>0</v>
      </c>
      <c r="G177" s="299">
        <v>0</v>
      </c>
      <c r="H177" s="299">
        <v>0</v>
      </c>
      <c r="I177" s="299">
        <v>0</v>
      </c>
      <c r="J177" s="299">
        <f t="shared" si="100"/>
        <v>0</v>
      </c>
    </row>
    <row r="178" spans="1:10" ht="51" hidden="1" x14ac:dyDescent="0.2">
      <c r="A178" s="328">
        <f t="shared" si="35"/>
        <v>54</v>
      </c>
      <c r="B178" s="329" t="s">
        <v>65</v>
      </c>
      <c r="C178" s="339">
        <v>0</v>
      </c>
      <c r="D178" s="339">
        <v>0</v>
      </c>
      <c r="E178" s="339">
        <v>0</v>
      </c>
      <c r="F178" s="339">
        <v>0</v>
      </c>
      <c r="G178" s="339">
        <v>0</v>
      </c>
      <c r="H178" s="339">
        <v>0</v>
      </c>
      <c r="I178" s="339">
        <v>0</v>
      </c>
      <c r="J178" s="339">
        <v>0</v>
      </c>
    </row>
    <row r="179" spans="1:10" x14ac:dyDescent="0.2">
      <c r="A179" s="328">
        <f t="shared" si="35"/>
        <v>55</v>
      </c>
      <c r="B179" s="329" t="s">
        <v>135</v>
      </c>
      <c r="C179" s="339">
        <f>'20.1'!F19-SUM(D179:I179)</f>
        <v>39783.31</v>
      </c>
      <c r="D179" s="339">
        <v>13925.57</v>
      </c>
      <c r="E179" s="339">
        <v>256501.24</v>
      </c>
      <c r="F179" s="339">
        <v>0</v>
      </c>
      <c r="G179" s="339">
        <v>40</v>
      </c>
      <c r="H179" s="339">
        <v>0</v>
      </c>
      <c r="I179" s="339">
        <v>0</v>
      </c>
      <c r="J179" s="339">
        <f t="shared" ref="J179" si="101">SUM(C179:I179)</f>
        <v>310250.12</v>
      </c>
    </row>
    <row r="180" spans="1:10" x14ac:dyDescent="0.2">
      <c r="A180" s="220">
        <f t="shared" si="35"/>
        <v>56</v>
      </c>
      <c r="B180" s="320" t="s">
        <v>26</v>
      </c>
      <c r="C180" s="321">
        <f>C179+C178+C149+C143+C137+C129+C125</f>
        <v>34127755.229999997</v>
      </c>
      <c r="D180" s="321">
        <f t="shared" ref="D180" si="102">D179+D178+D149+D143+D137+D129+D125</f>
        <v>1413522.52</v>
      </c>
      <c r="E180" s="321">
        <f t="shared" ref="E180" si="103">E179+E178+E149+E143+E137+E129+E125</f>
        <v>3851475.01</v>
      </c>
      <c r="F180" s="321">
        <f t="shared" ref="F180" si="104">F179+F178+F149+F143+F137+F129+F125</f>
        <v>1100000</v>
      </c>
      <c r="G180" s="321">
        <f>G179+G178+G149+G143+G137+G129+G125</f>
        <v>40</v>
      </c>
      <c r="H180" s="321">
        <f t="shared" ref="H180" si="105">H179+H178+H149+H143+H137+H129+H125</f>
        <v>0</v>
      </c>
      <c r="I180" s="321">
        <f t="shared" ref="I180" si="106">I179+I178+I149+I143+I137+I129+I125</f>
        <v>0</v>
      </c>
      <c r="J180" s="321">
        <f t="shared" ref="J180" si="107">J179+J178+J149+J143+J137+J129+J125</f>
        <v>40492792.759999998</v>
      </c>
    </row>
    <row r="181" spans="1:10" x14ac:dyDescent="0.2">
      <c r="A181" s="495" t="s">
        <v>49</v>
      </c>
      <c r="B181" s="495"/>
      <c r="C181" s="495"/>
      <c r="D181" s="495"/>
      <c r="E181" s="495"/>
      <c r="F181" s="495"/>
      <c r="G181" s="495"/>
      <c r="H181" s="495"/>
      <c r="I181" s="495"/>
      <c r="J181" s="495"/>
    </row>
    <row r="182" spans="1:10" ht="76.5" hidden="1" x14ac:dyDescent="0.2">
      <c r="A182" s="328">
        <f>A180+1</f>
        <v>57</v>
      </c>
      <c r="B182" s="329" t="s">
        <v>355</v>
      </c>
      <c r="C182" s="356">
        <f>SUM(C183:C187)</f>
        <v>0</v>
      </c>
      <c r="D182" s="356">
        <f>SUM(D183:D187)</f>
        <v>0</v>
      </c>
      <c r="E182" s="356">
        <f t="shared" ref="E182" si="108">SUM(E183:E187)</f>
        <v>0</v>
      </c>
      <c r="F182" s="356">
        <f t="shared" ref="F182" si="109">SUM(F183:F187)</f>
        <v>0</v>
      </c>
      <c r="G182" s="356">
        <f t="shared" ref="G182" si="110">SUM(G183:G187)</f>
        <v>0</v>
      </c>
      <c r="H182" s="356">
        <f t="shared" ref="H182" si="111">SUM(H183:H187)</f>
        <v>0</v>
      </c>
      <c r="I182" s="356">
        <f t="shared" ref="I182" si="112">SUM(I183:I187)</f>
        <v>0</v>
      </c>
      <c r="J182" s="356">
        <f>SUM(C182:I182)</f>
        <v>0</v>
      </c>
    </row>
    <row r="183" spans="1:10" ht="51" hidden="1" x14ac:dyDescent="0.2">
      <c r="A183" s="331">
        <f>A182+1</f>
        <v>58</v>
      </c>
      <c r="B183" s="332" t="s">
        <v>356</v>
      </c>
      <c r="C183" s="340">
        <v>0</v>
      </c>
      <c r="D183" s="340">
        <v>0</v>
      </c>
      <c r="E183" s="340">
        <v>0</v>
      </c>
      <c r="F183" s="340">
        <v>0</v>
      </c>
      <c r="G183" s="340">
        <v>0</v>
      </c>
      <c r="H183" s="340">
        <v>0</v>
      </c>
      <c r="I183" s="340">
        <v>0</v>
      </c>
      <c r="J183" s="340">
        <f>SUM(C183:I183)</f>
        <v>0</v>
      </c>
    </row>
    <row r="184" spans="1:10" ht="38.25" hidden="1" x14ac:dyDescent="0.2">
      <c r="A184" s="331">
        <f t="shared" ref="A184:A233" si="113">A183+1</f>
        <v>59</v>
      </c>
      <c r="B184" s="332" t="s">
        <v>357</v>
      </c>
      <c r="C184" s="340">
        <v>0</v>
      </c>
      <c r="D184" s="340">
        <v>0</v>
      </c>
      <c r="E184" s="340">
        <v>0</v>
      </c>
      <c r="F184" s="340">
        <v>0</v>
      </c>
      <c r="G184" s="340">
        <v>0</v>
      </c>
      <c r="H184" s="340">
        <v>0</v>
      </c>
      <c r="I184" s="340">
        <v>0</v>
      </c>
      <c r="J184" s="340">
        <f t="shared" ref="J184:J187" si="114">SUM(C184:I184)</f>
        <v>0</v>
      </c>
    </row>
    <row r="185" spans="1:10" ht="25.5" hidden="1" x14ac:dyDescent="0.2">
      <c r="A185" s="331">
        <f t="shared" si="113"/>
        <v>60</v>
      </c>
      <c r="B185" s="332" t="s">
        <v>358</v>
      </c>
      <c r="C185" s="340">
        <v>0</v>
      </c>
      <c r="D185" s="340">
        <v>0</v>
      </c>
      <c r="E185" s="340">
        <v>0</v>
      </c>
      <c r="F185" s="340">
        <v>0</v>
      </c>
      <c r="G185" s="340">
        <v>0</v>
      </c>
      <c r="H185" s="340">
        <v>0</v>
      </c>
      <c r="I185" s="340">
        <v>0</v>
      </c>
      <c r="J185" s="340">
        <f t="shared" si="114"/>
        <v>0</v>
      </c>
    </row>
    <row r="186" spans="1:10" ht="63.75" hidden="1" x14ac:dyDescent="0.2">
      <c r="A186" s="331">
        <f t="shared" si="113"/>
        <v>61</v>
      </c>
      <c r="B186" s="332" t="s">
        <v>359</v>
      </c>
      <c r="C186" s="340">
        <v>0</v>
      </c>
      <c r="D186" s="340">
        <v>0</v>
      </c>
      <c r="E186" s="340">
        <v>0</v>
      </c>
      <c r="F186" s="340">
        <v>0</v>
      </c>
      <c r="G186" s="340">
        <v>0</v>
      </c>
      <c r="H186" s="340">
        <v>0</v>
      </c>
      <c r="I186" s="340">
        <v>0</v>
      </c>
      <c r="J186" s="340">
        <f t="shared" si="114"/>
        <v>0</v>
      </c>
    </row>
    <row r="187" spans="1:10" hidden="1" x14ac:dyDescent="0.2">
      <c r="A187" s="217">
        <f t="shared" si="113"/>
        <v>62</v>
      </c>
      <c r="B187" s="281" t="s">
        <v>413</v>
      </c>
      <c r="C187" s="340">
        <v>0</v>
      </c>
      <c r="D187" s="340">
        <v>0</v>
      </c>
      <c r="E187" s="340">
        <v>0</v>
      </c>
      <c r="F187" s="340">
        <v>0</v>
      </c>
      <c r="G187" s="340">
        <v>0</v>
      </c>
      <c r="H187" s="340">
        <v>0</v>
      </c>
      <c r="I187" s="340">
        <v>0</v>
      </c>
      <c r="J187" s="340">
        <f t="shared" si="114"/>
        <v>0</v>
      </c>
    </row>
    <row r="188" spans="1:10" ht="89.25" hidden="1" x14ac:dyDescent="0.2">
      <c r="A188" s="328">
        <f>A187+1</f>
        <v>63</v>
      </c>
      <c r="B188" s="329" t="s">
        <v>360</v>
      </c>
      <c r="C188" s="356">
        <f>SUM(C189:C196)</f>
        <v>0</v>
      </c>
      <c r="D188" s="356">
        <f t="shared" ref="D188" si="115">SUM(D189:D196)</f>
        <v>0</v>
      </c>
      <c r="E188" s="356">
        <f t="shared" ref="E188" si="116">SUM(E189:E196)</f>
        <v>0</v>
      </c>
      <c r="F188" s="356">
        <f t="shared" ref="F188" si="117">SUM(F189:F196)</f>
        <v>0</v>
      </c>
      <c r="G188" s="356">
        <f t="shared" ref="G188" si="118">SUM(G189:G196)</f>
        <v>0</v>
      </c>
      <c r="H188" s="356">
        <f t="shared" ref="H188" si="119">SUM(H189:H196)</f>
        <v>0</v>
      </c>
      <c r="I188" s="356">
        <f t="shared" ref="I188" si="120">SUM(I189:I196)</f>
        <v>0</v>
      </c>
      <c r="J188" s="356">
        <f>SUM(C188:I188)</f>
        <v>0</v>
      </c>
    </row>
    <row r="189" spans="1:10" ht="38.25" hidden="1" x14ac:dyDescent="0.2">
      <c r="A189" s="331">
        <f t="shared" si="113"/>
        <v>64</v>
      </c>
      <c r="B189" s="332" t="s">
        <v>388</v>
      </c>
      <c r="C189" s="340">
        <v>0</v>
      </c>
      <c r="D189" s="340">
        <v>0</v>
      </c>
      <c r="E189" s="340">
        <v>0</v>
      </c>
      <c r="F189" s="340">
        <v>0</v>
      </c>
      <c r="G189" s="340">
        <v>0</v>
      </c>
      <c r="H189" s="340">
        <v>0</v>
      </c>
      <c r="I189" s="340">
        <v>0</v>
      </c>
      <c r="J189" s="340">
        <f>SUM(C189:I189)</f>
        <v>0</v>
      </c>
    </row>
    <row r="190" spans="1:10" ht="25.5" hidden="1" x14ac:dyDescent="0.2">
      <c r="A190" s="331">
        <f t="shared" si="113"/>
        <v>65</v>
      </c>
      <c r="B190" s="332" t="s">
        <v>362</v>
      </c>
      <c r="C190" s="340">
        <v>0</v>
      </c>
      <c r="D190" s="340">
        <v>0</v>
      </c>
      <c r="E190" s="340">
        <v>0</v>
      </c>
      <c r="F190" s="340">
        <v>0</v>
      </c>
      <c r="G190" s="340">
        <v>0</v>
      </c>
      <c r="H190" s="340">
        <v>0</v>
      </c>
      <c r="I190" s="340">
        <v>0</v>
      </c>
      <c r="J190" s="340">
        <f t="shared" ref="J190:J191" si="121">SUM(C190:I190)</f>
        <v>0</v>
      </c>
    </row>
    <row r="191" spans="1:10" ht="25.5" hidden="1" x14ac:dyDescent="0.2">
      <c r="A191" s="331">
        <f t="shared" si="113"/>
        <v>66</v>
      </c>
      <c r="B191" s="332" t="s">
        <v>363</v>
      </c>
      <c r="C191" s="340">
        <v>0</v>
      </c>
      <c r="D191" s="340">
        <v>0</v>
      </c>
      <c r="E191" s="340">
        <v>0</v>
      </c>
      <c r="F191" s="340">
        <v>0</v>
      </c>
      <c r="G191" s="340">
        <v>0</v>
      </c>
      <c r="H191" s="340">
        <v>0</v>
      </c>
      <c r="I191" s="340">
        <v>0</v>
      </c>
      <c r="J191" s="340">
        <f t="shared" si="121"/>
        <v>0</v>
      </c>
    </row>
    <row r="192" spans="1:10" ht="25.5" hidden="1" x14ac:dyDescent="0.2">
      <c r="A192" s="331">
        <f t="shared" si="113"/>
        <v>67</v>
      </c>
      <c r="B192" s="332" t="s">
        <v>389</v>
      </c>
      <c r="C192" s="340">
        <v>0</v>
      </c>
      <c r="D192" s="340">
        <v>0</v>
      </c>
      <c r="E192" s="340">
        <v>0</v>
      </c>
      <c r="F192" s="340">
        <v>0</v>
      </c>
      <c r="G192" s="340">
        <v>0</v>
      </c>
      <c r="H192" s="340">
        <v>0</v>
      </c>
      <c r="I192" s="340">
        <v>0</v>
      </c>
      <c r="J192" s="340">
        <f>SUM(C192:I192)</f>
        <v>0</v>
      </c>
    </row>
    <row r="193" spans="1:10" ht="25.5" hidden="1" x14ac:dyDescent="0.2">
      <c r="A193" s="331">
        <f t="shared" si="113"/>
        <v>68</v>
      </c>
      <c r="B193" s="332" t="s">
        <v>365</v>
      </c>
      <c r="C193" s="340">
        <v>0</v>
      </c>
      <c r="D193" s="340">
        <v>0</v>
      </c>
      <c r="E193" s="340">
        <v>0</v>
      </c>
      <c r="F193" s="340">
        <v>0</v>
      </c>
      <c r="G193" s="340">
        <v>0</v>
      </c>
      <c r="H193" s="340">
        <v>0</v>
      </c>
      <c r="I193" s="340">
        <v>0</v>
      </c>
      <c r="J193" s="340">
        <f>SUM(C193:I193)</f>
        <v>0</v>
      </c>
    </row>
    <row r="194" spans="1:10" hidden="1" x14ac:dyDescent="0.2">
      <c r="A194" s="331">
        <f t="shared" si="113"/>
        <v>69</v>
      </c>
      <c r="B194" s="332" t="s">
        <v>366</v>
      </c>
      <c r="C194" s="340">
        <v>0</v>
      </c>
      <c r="D194" s="340">
        <v>0</v>
      </c>
      <c r="E194" s="340">
        <v>0</v>
      </c>
      <c r="F194" s="340">
        <v>0</v>
      </c>
      <c r="G194" s="340">
        <v>0</v>
      </c>
      <c r="H194" s="340">
        <v>0</v>
      </c>
      <c r="I194" s="340">
        <v>0</v>
      </c>
      <c r="J194" s="340">
        <f t="shared" ref="J194:J196" si="122">SUM(C194:I194)</f>
        <v>0</v>
      </c>
    </row>
    <row r="195" spans="1:10" hidden="1" x14ac:dyDescent="0.2">
      <c r="A195" s="331">
        <f t="shared" si="113"/>
        <v>70</v>
      </c>
      <c r="B195" s="332" t="s">
        <v>367</v>
      </c>
      <c r="C195" s="340">
        <v>0</v>
      </c>
      <c r="D195" s="340">
        <v>0</v>
      </c>
      <c r="E195" s="340">
        <v>0</v>
      </c>
      <c r="F195" s="340">
        <v>0</v>
      </c>
      <c r="G195" s="340">
        <v>0</v>
      </c>
      <c r="H195" s="340">
        <v>0</v>
      </c>
      <c r="I195" s="340">
        <v>0</v>
      </c>
      <c r="J195" s="340">
        <f t="shared" si="122"/>
        <v>0</v>
      </c>
    </row>
    <row r="196" spans="1:10" hidden="1" x14ac:dyDescent="0.2">
      <c r="A196" s="217">
        <f t="shared" si="113"/>
        <v>71</v>
      </c>
      <c r="B196" s="281" t="s">
        <v>413</v>
      </c>
      <c r="C196" s="340">
        <v>0</v>
      </c>
      <c r="D196" s="340">
        <v>0</v>
      </c>
      <c r="E196" s="340">
        <v>0</v>
      </c>
      <c r="F196" s="340">
        <v>0</v>
      </c>
      <c r="G196" s="340">
        <v>0</v>
      </c>
      <c r="H196" s="340">
        <v>0</v>
      </c>
      <c r="I196" s="340">
        <v>0</v>
      </c>
      <c r="J196" s="340">
        <f t="shared" si="122"/>
        <v>0</v>
      </c>
    </row>
    <row r="197" spans="1:10" ht="51" x14ac:dyDescent="0.2">
      <c r="A197" s="328">
        <f>A196+1</f>
        <v>72</v>
      </c>
      <c r="B197" s="329" t="s">
        <v>1023</v>
      </c>
      <c r="C197" s="339">
        <f>C198+C203+C211+C215</f>
        <v>126384.52999999997</v>
      </c>
      <c r="D197" s="339">
        <f t="shared" ref="D197" si="123">D198+D203+D211+D215</f>
        <v>462403.19</v>
      </c>
      <c r="E197" s="339">
        <f t="shared" ref="E197" si="124">E198+E203+E211+E215</f>
        <v>825302.74</v>
      </c>
      <c r="F197" s="339">
        <f t="shared" ref="F197" si="125">F198+F203+F211+F215</f>
        <v>0</v>
      </c>
      <c r="G197" s="339">
        <f t="shared" ref="G197" si="126">G198+G203+G211+G215</f>
        <v>0</v>
      </c>
      <c r="H197" s="339">
        <f t="shared" ref="H197" si="127">H198+H203+H211+H215</f>
        <v>0</v>
      </c>
      <c r="I197" s="339">
        <f t="shared" ref="I197" si="128">I198+I203+I211+I215</f>
        <v>0</v>
      </c>
      <c r="J197" s="339">
        <f t="shared" ref="J197" si="129">J198+J203+J211+J215</f>
        <v>1414090.46</v>
      </c>
    </row>
    <row r="198" spans="1:10" hidden="1" x14ac:dyDescent="0.2">
      <c r="A198" s="280">
        <f>A197+1</f>
        <v>73</v>
      </c>
      <c r="B198" s="354" t="s">
        <v>421</v>
      </c>
      <c r="C198" s="355">
        <f>SUM(C199:C202)</f>
        <v>0</v>
      </c>
      <c r="D198" s="355">
        <f t="shared" ref="D198" si="130">SUM(D199:D202)</f>
        <v>0</v>
      </c>
      <c r="E198" s="355">
        <f t="shared" ref="E198" si="131">SUM(E199:E202)</f>
        <v>0</v>
      </c>
      <c r="F198" s="355">
        <f t="shared" ref="F198" si="132">SUM(F199:F202)</f>
        <v>0</v>
      </c>
      <c r="G198" s="355">
        <f t="shared" ref="G198" si="133">SUM(G199:G202)</f>
        <v>0</v>
      </c>
      <c r="H198" s="355">
        <f t="shared" ref="H198" si="134">SUM(H199:H202)</f>
        <v>0</v>
      </c>
      <c r="I198" s="355">
        <f t="shared" ref="I198" si="135">SUM(I199:I202)</f>
        <v>0</v>
      </c>
      <c r="J198" s="355">
        <f t="shared" ref="J198" si="136">SUM(J199:J202)</f>
        <v>0</v>
      </c>
    </row>
    <row r="199" spans="1:10" hidden="1" x14ac:dyDescent="0.2">
      <c r="A199" s="331">
        <f>A198+1</f>
        <v>74</v>
      </c>
      <c r="B199" s="332" t="s">
        <v>390</v>
      </c>
      <c r="C199" s="299">
        <v>0</v>
      </c>
      <c r="D199" s="299">
        <v>0</v>
      </c>
      <c r="E199" s="299">
        <v>0</v>
      </c>
      <c r="F199" s="299">
        <v>0</v>
      </c>
      <c r="G199" s="299">
        <v>0</v>
      </c>
      <c r="H199" s="299">
        <v>0</v>
      </c>
      <c r="I199" s="299">
        <v>0</v>
      </c>
      <c r="J199" s="299">
        <f>SUM(C199:I199)</f>
        <v>0</v>
      </c>
    </row>
    <row r="200" spans="1:10" ht="51" hidden="1" x14ac:dyDescent="0.2">
      <c r="A200" s="331">
        <f t="shared" si="113"/>
        <v>75</v>
      </c>
      <c r="B200" s="332" t="s">
        <v>368</v>
      </c>
      <c r="C200" s="299">
        <v>0</v>
      </c>
      <c r="D200" s="299">
        <v>0</v>
      </c>
      <c r="E200" s="299">
        <v>0</v>
      </c>
      <c r="F200" s="299">
        <v>0</v>
      </c>
      <c r="G200" s="299">
        <v>0</v>
      </c>
      <c r="H200" s="299">
        <v>0</v>
      </c>
      <c r="I200" s="299">
        <v>0</v>
      </c>
      <c r="J200" s="299">
        <f t="shared" ref="J200:J202" si="137">SUM(C200:I200)</f>
        <v>0</v>
      </c>
    </row>
    <row r="201" spans="1:10" ht="38.25" hidden="1" x14ac:dyDescent="0.2">
      <c r="A201" s="331">
        <f t="shared" si="113"/>
        <v>76</v>
      </c>
      <c r="B201" s="332" t="s">
        <v>369</v>
      </c>
      <c r="C201" s="299">
        <v>0</v>
      </c>
      <c r="D201" s="299">
        <v>0</v>
      </c>
      <c r="E201" s="299">
        <v>0</v>
      </c>
      <c r="F201" s="299">
        <v>0</v>
      </c>
      <c r="G201" s="299">
        <v>0</v>
      </c>
      <c r="H201" s="299">
        <v>0</v>
      </c>
      <c r="I201" s="299">
        <v>0</v>
      </c>
      <c r="J201" s="299">
        <f t="shared" si="137"/>
        <v>0</v>
      </c>
    </row>
    <row r="202" spans="1:10" hidden="1" x14ac:dyDescent="0.2">
      <c r="A202" s="217">
        <f t="shared" si="113"/>
        <v>77</v>
      </c>
      <c r="B202" s="281" t="s">
        <v>413</v>
      </c>
      <c r="C202" s="299">
        <v>0</v>
      </c>
      <c r="D202" s="299">
        <v>0</v>
      </c>
      <c r="E202" s="299">
        <v>0</v>
      </c>
      <c r="F202" s="299">
        <v>0</v>
      </c>
      <c r="G202" s="299">
        <v>0</v>
      </c>
      <c r="H202" s="299">
        <v>0</v>
      </c>
      <c r="I202" s="299">
        <v>0</v>
      </c>
      <c r="J202" s="299">
        <f t="shared" si="137"/>
        <v>0</v>
      </c>
    </row>
    <row r="203" spans="1:10" ht="38.25" x14ac:dyDescent="0.2">
      <c r="A203" s="280">
        <f>A202+1</f>
        <v>78</v>
      </c>
      <c r="B203" s="354" t="s">
        <v>422</v>
      </c>
      <c r="C203" s="355">
        <f>SUM(C204:C210)</f>
        <v>0</v>
      </c>
      <c r="D203" s="355">
        <f t="shared" ref="D203" si="138">SUM(D204:D210)</f>
        <v>395903.19</v>
      </c>
      <c r="E203" s="355">
        <f t="shared" ref="E203" si="139">SUM(E204:E210)</f>
        <v>0</v>
      </c>
      <c r="F203" s="355">
        <f t="shared" ref="F203" si="140">SUM(F204:F210)</f>
        <v>0</v>
      </c>
      <c r="G203" s="355">
        <f t="shared" ref="G203" si="141">SUM(G204:G210)</f>
        <v>0</v>
      </c>
      <c r="H203" s="355">
        <f t="shared" ref="H203" si="142">SUM(H204:H210)</f>
        <v>0</v>
      </c>
      <c r="I203" s="355">
        <f t="shared" ref="I203" si="143">SUM(I204:I210)</f>
        <v>0</v>
      </c>
      <c r="J203" s="355">
        <f t="shared" ref="J203" si="144">SUM(J204:J210)</f>
        <v>395903.19</v>
      </c>
    </row>
    <row r="204" spans="1:10" ht="38.25" hidden="1" x14ac:dyDescent="0.2">
      <c r="A204" s="331">
        <f t="shared" si="113"/>
        <v>79</v>
      </c>
      <c r="B204" s="332" t="s">
        <v>388</v>
      </c>
      <c r="C204" s="299">
        <v>0</v>
      </c>
      <c r="D204" s="299">
        <v>0</v>
      </c>
      <c r="E204" s="299">
        <v>0</v>
      </c>
      <c r="F204" s="299">
        <v>0</v>
      </c>
      <c r="G204" s="299">
        <v>0</v>
      </c>
      <c r="H204" s="299">
        <v>0</v>
      </c>
      <c r="I204" s="299">
        <v>0</v>
      </c>
      <c r="J204" s="299">
        <f>SUM(C204:I204)</f>
        <v>0</v>
      </c>
    </row>
    <row r="205" spans="1:10" x14ac:dyDescent="0.2">
      <c r="A205" s="331">
        <f t="shared" si="113"/>
        <v>80</v>
      </c>
      <c r="B205" s="332" t="s">
        <v>370</v>
      </c>
      <c r="C205" s="299">
        <f>'52.7'!C88</f>
        <v>0</v>
      </c>
      <c r="D205" s="299">
        <f>'52.7'!D88</f>
        <v>395903.19</v>
      </c>
      <c r="E205" s="299">
        <f>'52.7'!E88</f>
        <v>0</v>
      </c>
      <c r="F205" s="299">
        <f>'52.7'!F88</f>
        <v>0</v>
      </c>
      <c r="G205" s="299">
        <f>'52.7'!G88</f>
        <v>0</v>
      </c>
      <c r="H205" s="299">
        <f>'52.7'!H88</f>
        <v>0</v>
      </c>
      <c r="I205" s="299">
        <f>'52.7'!I88</f>
        <v>0</v>
      </c>
      <c r="J205" s="299">
        <f t="shared" ref="J205:J210" si="145">SUM(C205:I205)</f>
        <v>395903.19</v>
      </c>
    </row>
    <row r="206" spans="1:10" ht="38.25" hidden="1" x14ac:dyDescent="0.2">
      <c r="A206" s="331">
        <f t="shared" si="113"/>
        <v>81</v>
      </c>
      <c r="B206" s="332" t="s">
        <v>391</v>
      </c>
      <c r="C206" s="299">
        <v>0</v>
      </c>
      <c r="D206" s="299">
        <v>0</v>
      </c>
      <c r="E206" s="299">
        <v>0</v>
      </c>
      <c r="F206" s="299">
        <v>0</v>
      </c>
      <c r="G206" s="299">
        <v>0</v>
      </c>
      <c r="H206" s="299">
        <v>0</v>
      </c>
      <c r="I206" s="299">
        <v>0</v>
      </c>
      <c r="J206" s="299">
        <f t="shared" si="145"/>
        <v>0</v>
      </c>
    </row>
    <row r="207" spans="1:10" ht="38.25" hidden="1" x14ac:dyDescent="0.2">
      <c r="A207" s="331">
        <f t="shared" si="113"/>
        <v>82</v>
      </c>
      <c r="B207" s="332" t="s">
        <v>371</v>
      </c>
      <c r="C207" s="299">
        <v>0</v>
      </c>
      <c r="D207" s="299">
        <v>0</v>
      </c>
      <c r="E207" s="299">
        <v>0</v>
      </c>
      <c r="F207" s="299">
        <v>0</v>
      </c>
      <c r="G207" s="299">
        <v>0</v>
      </c>
      <c r="H207" s="299">
        <v>0</v>
      </c>
      <c r="I207" s="299">
        <v>0</v>
      </c>
      <c r="J207" s="299">
        <f t="shared" si="145"/>
        <v>0</v>
      </c>
    </row>
    <row r="208" spans="1:10" ht="38.25" hidden="1" x14ac:dyDescent="0.2">
      <c r="A208" s="331">
        <f t="shared" si="113"/>
        <v>83</v>
      </c>
      <c r="B208" s="332" t="s">
        <v>372</v>
      </c>
      <c r="C208" s="299">
        <v>0</v>
      </c>
      <c r="D208" s="299">
        <v>0</v>
      </c>
      <c r="E208" s="299">
        <v>0</v>
      </c>
      <c r="F208" s="299">
        <v>0</v>
      </c>
      <c r="G208" s="299">
        <v>0</v>
      </c>
      <c r="H208" s="299">
        <v>0</v>
      </c>
      <c r="I208" s="299">
        <v>0</v>
      </c>
      <c r="J208" s="299">
        <f t="shared" si="145"/>
        <v>0</v>
      </c>
    </row>
    <row r="209" spans="1:10" ht="38.25" hidden="1" x14ac:dyDescent="0.2">
      <c r="A209" s="331">
        <f t="shared" si="113"/>
        <v>84</v>
      </c>
      <c r="B209" s="332" t="s">
        <v>373</v>
      </c>
      <c r="C209" s="299">
        <v>0</v>
      </c>
      <c r="D209" s="299">
        <v>0</v>
      </c>
      <c r="E209" s="299">
        <v>0</v>
      </c>
      <c r="F209" s="299">
        <v>0</v>
      </c>
      <c r="G209" s="299">
        <v>0</v>
      </c>
      <c r="H209" s="299">
        <v>0</v>
      </c>
      <c r="I209" s="299">
        <v>0</v>
      </c>
      <c r="J209" s="299">
        <f t="shared" si="145"/>
        <v>0</v>
      </c>
    </row>
    <row r="210" spans="1:10" hidden="1" x14ac:dyDescent="0.2">
      <c r="A210" s="217">
        <f t="shared" si="113"/>
        <v>85</v>
      </c>
      <c r="B210" s="281" t="s">
        <v>413</v>
      </c>
      <c r="C210" s="299">
        <v>0</v>
      </c>
      <c r="D210" s="299">
        <v>0</v>
      </c>
      <c r="E210" s="299">
        <v>0</v>
      </c>
      <c r="F210" s="299">
        <v>0</v>
      </c>
      <c r="G210" s="299">
        <v>0</v>
      </c>
      <c r="H210" s="299">
        <v>0</v>
      </c>
      <c r="I210" s="299">
        <v>0</v>
      </c>
      <c r="J210" s="299">
        <f t="shared" si="145"/>
        <v>0</v>
      </c>
    </row>
    <row r="211" spans="1:10" ht="25.5" hidden="1" x14ac:dyDescent="0.2">
      <c r="A211" s="280">
        <f>A210+1</f>
        <v>86</v>
      </c>
      <c r="B211" s="354" t="s">
        <v>423</v>
      </c>
      <c r="C211" s="355">
        <f>SUM(C212:C214)</f>
        <v>0</v>
      </c>
      <c r="D211" s="355">
        <f t="shared" ref="D211" si="146">SUM(D212:D214)</f>
        <v>0</v>
      </c>
      <c r="E211" s="355">
        <f t="shared" ref="E211" si="147">SUM(E212:E214)</f>
        <v>0</v>
      </c>
      <c r="F211" s="355">
        <f t="shared" ref="F211" si="148">SUM(F212:F214)</f>
        <v>0</v>
      </c>
      <c r="G211" s="355">
        <f t="shared" ref="G211" si="149">SUM(G212:G214)</f>
        <v>0</v>
      </c>
      <c r="H211" s="355">
        <f t="shared" ref="H211" si="150">SUM(H212:H214)</f>
        <v>0</v>
      </c>
      <c r="I211" s="355">
        <f t="shared" ref="I211" si="151">SUM(I212:I214)</f>
        <v>0</v>
      </c>
      <c r="J211" s="355">
        <f t="shared" ref="J211" si="152">SUM(J212:J214)</f>
        <v>0</v>
      </c>
    </row>
    <row r="212" spans="1:10" hidden="1" x14ac:dyDescent="0.2">
      <c r="A212" s="331">
        <f t="shared" si="113"/>
        <v>87</v>
      </c>
      <c r="B212" s="332" t="s">
        <v>366</v>
      </c>
      <c r="C212" s="299">
        <v>0</v>
      </c>
      <c r="D212" s="299">
        <v>0</v>
      </c>
      <c r="E212" s="299">
        <v>0</v>
      </c>
      <c r="F212" s="299">
        <v>0</v>
      </c>
      <c r="G212" s="299">
        <v>0</v>
      </c>
      <c r="H212" s="299">
        <v>0</v>
      </c>
      <c r="I212" s="299">
        <v>0</v>
      </c>
      <c r="J212" s="299">
        <f t="shared" ref="J212:J214" si="153">SUM(C212:I212)</f>
        <v>0</v>
      </c>
    </row>
    <row r="213" spans="1:10" hidden="1" x14ac:dyDescent="0.2">
      <c r="A213" s="331">
        <f t="shared" si="113"/>
        <v>88</v>
      </c>
      <c r="B213" s="332" t="s">
        <v>367</v>
      </c>
      <c r="C213" s="299">
        <v>0</v>
      </c>
      <c r="D213" s="299">
        <v>0</v>
      </c>
      <c r="E213" s="299">
        <v>0</v>
      </c>
      <c r="F213" s="299">
        <v>0</v>
      </c>
      <c r="G213" s="299">
        <v>0</v>
      </c>
      <c r="H213" s="299">
        <v>0</v>
      </c>
      <c r="I213" s="299">
        <v>0</v>
      </c>
      <c r="J213" s="299">
        <f t="shared" si="153"/>
        <v>0</v>
      </c>
    </row>
    <row r="214" spans="1:10" hidden="1" x14ac:dyDescent="0.2">
      <c r="A214" s="217">
        <f t="shared" si="113"/>
        <v>89</v>
      </c>
      <c r="B214" s="281" t="s">
        <v>413</v>
      </c>
      <c r="C214" s="299">
        <v>0</v>
      </c>
      <c r="D214" s="299">
        <v>0</v>
      </c>
      <c r="E214" s="299">
        <v>0</v>
      </c>
      <c r="F214" s="299">
        <v>0</v>
      </c>
      <c r="G214" s="299">
        <v>0</v>
      </c>
      <c r="H214" s="299">
        <v>0</v>
      </c>
      <c r="I214" s="299">
        <v>0</v>
      </c>
      <c r="J214" s="299">
        <f t="shared" si="153"/>
        <v>0</v>
      </c>
    </row>
    <row r="215" spans="1:10" ht="25.5" x14ac:dyDescent="0.2">
      <c r="A215" s="280">
        <f>A214+1</f>
        <v>90</v>
      </c>
      <c r="B215" s="354" t="s">
        <v>426</v>
      </c>
      <c r="C215" s="355">
        <f>SUM(C216:C228)</f>
        <v>126384.52999999997</v>
      </c>
      <c r="D215" s="355">
        <f t="shared" ref="D215" si="154">SUM(D216:D228)</f>
        <v>66500</v>
      </c>
      <c r="E215" s="355">
        <f t="shared" ref="E215" si="155">SUM(E216:E228)</f>
        <v>825302.74</v>
      </c>
      <c r="F215" s="355">
        <f t="shared" ref="F215" si="156">SUM(F216:F228)</f>
        <v>0</v>
      </c>
      <c r="G215" s="355">
        <f t="shared" ref="G215" si="157">SUM(G216:G228)</f>
        <v>0</v>
      </c>
      <c r="H215" s="355">
        <f t="shared" ref="H215" si="158">SUM(H216:H228)</f>
        <v>0</v>
      </c>
      <c r="I215" s="355">
        <f t="shared" ref="I215" si="159">SUM(I216:I228)</f>
        <v>0</v>
      </c>
      <c r="J215" s="355">
        <f t="shared" ref="J215" si="160">SUM(J216:J228)</f>
        <v>1018187.27</v>
      </c>
    </row>
    <row r="216" spans="1:10" ht="38.25" x14ac:dyDescent="0.2">
      <c r="A216" s="331">
        <f t="shared" si="113"/>
        <v>91</v>
      </c>
      <c r="B216" s="332" t="s">
        <v>374</v>
      </c>
      <c r="C216" s="299">
        <f>'52.7'!C99</f>
        <v>0</v>
      </c>
      <c r="D216" s="299">
        <f>'52.7'!D99</f>
        <v>0</v>
      </c>
      <c r="E216" s="299">
        <f>'52.7'!E99</f>
        <v>0</v>
      </c>
      <c r="F216" s="299">
        <f>'52.7'!F99</f>
        <v>0</v>
      </c>
      <c r="G216" s="299">
        <f>'52.7'!G99</f>
        <v>0</v>
      </c>
      <c r="H216" s="299">
        <f>'52.7'!H99</f>
        <v>0</v>
      </c>
      <c r="I216" s="299">
        <f>'52.7'!I99</f>
        <v>0</v>
      </c>
      <c r="J216" s="299">
        <f t="shared" ref="J216:J228" si="161">SUM(C216:I216)</f>
        <v>0</v>
      </c>
    </row>
    <row r="217" spans="1:10" ht="38.25" x14ac:dyDescent="0.2">
      <c r="A217" s="331">
        <f t="shared" si="113"/>
        <v>92</v>
      </c>
      <c r="B217" s="332" t="s">
        <v>392</v>
      </c>
      <c r="C217" s="299">
        <f>'52.7'!C100</f>
        <v>8313.06</v>
      </c>
      <c r="D217" s="299">
        <f>'52.7'!D100</f>
        <v>0</v>
      </c>
      <c r="E217" s="299">
        <f>'52.7'!E100</f>
        <v>0</v>
      </c>
      <c r="F217" s="299">
        <f>'52.7'!F100</f>
        <v>0</v>
      </c>
      <c r="G217" s="299">
        <f>'52.7'!G100</f>
        <v>0</v>
      </c>
      <c r="H217" s="299">
        <f>'52.7'!H100</f>
        <v>0</v>
      </c>
      <c r="I217" s="299">
        <f>'52.7'!I100</f>
        <v>0</v>
      </c>
      <c r="J217" s="299">
        <f t="shared" si="161"/>
        <v>8313.06</v>
      </c>
    </row>
    <row r="218" spans="1:10" ht="25.5" hidden="1" x14ac:dyDescent="0.2">
      <c r="A218" s="331">
        <f t="shared" si="113"/>
        <v>93</v>
      </c>
      <c r="B218" s="332" t="s">
        <v>384</v>
      </c>
      <c r="C218" s="299">
        <v>0</v>
      </c>
      <c r="D218" s="299">
        <v>0</v>
      </c>
      <c r="E218" s="299">
        <v>0</v>
      </c>
      <c r="F218" s="299">
        <v>0</v>
      </c>
      <c r="G218" s="299">
        <v>0</v>
      </c>
      <c r="H218" s="299">
        <v>0</v>
      </c>
      <c r="I218" s="299">
        <v>0</v>
      </c>
      <c r="J218" s="299">
        <f t="shared" si="161"/>
        <v>0</v>
      </c>
    </row>
    <row r="219" spans="1:10" ht="25.5" hidden="1" x14ac:dyDescent="0.2">
      <c r="A219" s="331">
        <f t="shared" si="113"/>
        <v>94</v>
      </c>
      <c r="B219" s="332" t="s">
        <v>376</v>
      </c>
      <c r="C219" s="299">
        <v>0</v>
      </c>
      <c r="D219" s="299">
        <v>0</v>
      </c>
      <c r="E219" s="299">
        <v>0</v>
      </c>
      <c r="F219" s="299">
        <v>0</v>
      </c>
      <c r="G219" s="299">
        <v>0</v>
      </c>
      <c r="H219" s="299">
        <v>0</v>
      </c>
      <c r="I219" s="299">
        <v>0</v>
      </c>
      <c r="J219" s="299">
        <f t="shared" si="161"/>
        <v>0</v>
      </c>
    </row>
    <row r="220" spans="1:10" ht="25.5" hidden="1" x14ac:dyDescent="0.2">
      <c r="A220" s="331">
        <f t="shared" si="113"/>
        <v>95</v>
      </c>
      <c r="B220" s="332" t="s">
        <v>377</v>
      </c>
      <c r="C220" s="299">
        <v>0</v>
      </c>
      <c r="D220" s="299">
        <v>0</v>
      </c>
      <c r="E220" s="299">
        <v>0</v>
      </c>
      <c r="F220" s="299">
        <v>0</v>
      </c>
      <c r="G220" s="299">
        <v>0</v>
      </c>
      <c r="H220" s="299">
        <v>0</v>
      </c>
      <c r="I220" s="299">
        <v>0</v>
      </c>
      <c r="J220" s="299">
        <f t="shared" si="161"/>
        <v>0</v>
      </c>
    </row>
    <row r="221" spans="1:10" ht="38.25" hidden="1" x14ac:dyDescent="0.2">
      <c r="A221" s="331">
        <f t="shared" si="113"/>
        <v>96</v>
      </c>
      <c r="B221" s="332" t="s">
        <v>378</v>
      </c>
      <c r="C221" s="299">
        <v>0</v>
      </c>
      <c r="D221" s="299">
        <v>0</v>
      </c>
      <c r="E221" s="299">
        <v>0</v>
      </c>
      <c r="F221" s="299">
        <v>0</v>
      </c>
      <c r="G221" s="299">
        <v>0</v>
      </c>
      <c r="H221" s="299">
        <v>0</v>
      </c>
      <c r="I221" s="299">
        <v>0</v>
      </c>
      <c r="J221" s="299">
        <f t="shared" si="161"/>
        <v>0</v>
      </c>
    </row>
    <row r="222" spans="1:10" ht="51" hidden="1" x14ac:dyDescent="0.2">
      <c r="A222" s="331">
        <f t="shared" si="113"/>
        <v>97</v>
      </c>
      <c r="B222" s="332" t="s">
        <v>379</v>
      </c>
      <c r="C222" s="299">
        <v>0</v>
      </c>
      <c r="D222" s="299">
        <v>0</v>
      </c>
      <c r="E222" s="299">
        <v>0</v>
      </c>
      <c r="F222" s="299">
        <v>0</v>
      </c>
      <c r="G222" s="299">
        <v>0</v>
      </c>
      <c r="H222" s="299">
        <v>0</v>
      </c>
      <c r="I222" s="299">
        <v>0</v>
      </c>
      <c r="J222" s="299">
        <f t="shared" si="161"/>
        <v>0</v>
      </c>
    </row>
    <row r="223" spans="1:10" ht="25.5" hidden="1" x14ac:dyDescent="0.2">
      <c r="A223" s="331">
        <f t="shared" si="113"/>
        <v>98</v>
      </c>
      <c r="B223" s="332" t="s">
        <v>380</v>
      </c>
      <c r="C223" s="299">
        <v>0</v>
      </c>
      <c r="D223" s="299">
        <v>0</v>
      </c>
      <c r="E223" s="299">
        <v>0</v>
      </c>
      <c r="F223" s="299">
        <v>0</v>
      </c>
      <c r="G223" s="299">
        <v>0</v>
      </c>
      <c r="H223" s="299">
        <v>0</v>
      </c>
      <c r="I223" s="299">
        <v>0</v>
      </c>
      <c r="J223" s="299">
        <f t="shared" si="161"/>
        <v>0</v>
      </c>
    </row>
    <row r="224" spans="1:10" ht="25.5" hidden="1" x14ac:dyDescent="0.2">
      <c r="A224" s="331">
        <f t="shared" si="113"/>
        <v>99</v>
      </c>
      <c r="B224" s="332" t="s">
        <v>381</v>
      </c>
      <c r="C224" s="299">
        <v>0</v>
      </c>
      <c r="D224" s="299">
        <v>0</v>
      </c>
      <c r="E224" s="299">
        <v>0</v>
      </c>
      <c r="F224" s="299">
        <v>0</v>
      </c>
      <c r="G224" s="299">
        <v>0</v>
      </c>
      <c r="H224" s="299">
        <v>0</v>
      </c>
      <c r="I224" s="299">
        <v>0</v>
      </c>
      <c r="J224" s="299">
        <f t="shared" si="161"/>
        <v>0</v>
      </c>
    </row>
    <row r="225" spans="1:10" hidden="1" x14ac:dyDescent="0.2">
      <c r="A225" s="331">
        <f t="shared" si="113"/>
        <v>100</v>
      </c>
      <c r="B225" s="332" t="s">
        <v>382</v>
      </c>
      <c r="C225" s="299">
        <v>0</v>
      </c>
      <c r="D225" s="299">
        <v>0</v>
      </c>
      <c r="E225" s="299">
        <v>0</v>
      </c>
      <c r="F225" s="299">
        <v>0</v>
      </c>
      <c r="G225" s="299">
        <v>0</v>
      </c>
      <c r="H225" s="299">
        <v>0</v>
      </c>
      <c r="I225" s="299">
        <v>0</v>
      </c>
      <c r="J225" s="299">
        <f t="shared" si="161"/>
        <v>0</v>
      </c>
    </row>
    <row r="226" spans="1:10" ht="25.5" hidden="1" x14ac:dyDescent="0.2">
      <c r="A226" s="331">
        <f t="shared" si="113"/>
        <v>101</v>
      </c>
      <c r="B226" s="332" t="s">
        <v>383</v>
      </c>
      <c r="C226" s="299">
        <v>0</v>
      </c>
      <c r="D226" s="299">
        <v>0</v>
      </c>
      <c r="E226" s="299">
        <v>0</v>
      </c>
      <c r="F226" s="299">
        <v>0</v>
      </c>
      <c r="G226" s="299">
        <v>0</v>
      </c>
      <c r="H226" s="299">
        <v>0</v>
      </c>
      <c r="I226" s="299">
        <v>0</v>
      </c>
      <c r="J226" s="299">
        <f t="shared" si="161"/>
        <v>0</v>
      </c>
    </row>
    <row r="227" spans="1:10" ht="25.5" hidden="1" x14ac:dyDescent="0.2">
      <c r="A227" s="331">
        <f t="shared" si="113"/>
        <v>102</v>
      </c>
      <c r="B227" s="332" t="s">
        <v>1017</v>
      </c>
      <c r="C227" s="299">
        <v>0</v>
      </c>
      <c r="D227" s="299">
        <v>0</v>
      </c>
      <c r="E227" s="299">
        <v>0</v>
      </c>
      <c r="F227" s="299">
        <v>0</v>
      </c>
      <c r="G227" s="299">
        <v>0</v>
      </c>
      <c r="H227" s="299">
        <v>0</v>
      </c>
      <c r="I227" s="299">
        <v>0</v>
      </c>
      <c r="J227" s="299">
        <f t="shared" si="161"/>
        <v>0</v>
      </c>
    </row>
    <row r="228" spans="1:10" x14ac:dyDescent="0.2">
      <c r="A228" s="331">
        <f t="shared" si="113"/>
        <v>103</v>
      </c>
      <c r="B228" s="332" t="s">
        <v>413</v>
      </c>
      <c r="C228" s="299">
        <f>'52.7'!C111</f>
        <v>118071.46999999997</v>
      </c>
      <c r="D228" s="299">
        <f>'52.7'!D111</f>
        <v>66500</v>
      </c>
      <c r="E228" s="299">
        <f>'52.7'!E111</f>
        <v>825302.74</v>
      </c>
      <c r="F228" s="299">
        <f>'52.7'!F111</f>
        <v>0</v>
      </c>
      <c r="G228" s="299">
        <f>'52.7'!G111</f>
        <v>0</v>
      </c>
      <c r="H228" s="299">
        <f>'52.7'!H111</f>
        <v>0</v>
      </c>
      <c r="I228" s="299">
        <f>'52.7'!I111</f>
        <v>0</v>
      </c>
      <c r="J228" s="299">
        <f t="shared" si="161"/>
        <v>1009874.21</v>
      </c>
    </row>
    <row r="229" spans="1:10" ht="51" hidden="1" x14ac:dyDescent="0.2">
      <c r="A229" s="328">
        <f t="shared" si="113"/>
        <v>104</v>
      </c>
      <c r="B229" s="329" t="s">
        <v>241</v>
      </c>
      <c r="C229" s="339">
        <v>0</v>
      </c>
      <c r="D229" s="339">
        <v>0</v>
      </c>
      <c r="E229" s="339">
        <v>0</v>
      </c>
      <c r="F229" s="339">
        <v>0</v>
      </c>
      <c r="G229" s="339">
        <v>0</v>
      </c>
      <c r="H229" s="339">
        <v>0</v>
      </c>
      <c r="I229" s="339">
        <v>0</v>
      </c>
      <c r="J229" s="339">
        <f>SUM(C229:I229)</f>
        <v>0</v>
      </c>
    </row>
    <row r="230" spans="1:10" x14ac:dyDescent="0.2">
      <c r="A230" s="328">
        <f t="shared" si="113"/>
        <v>105</v>
      </c>
      <c r="B230" s="329" t="s">
        <v>135</v>
      </c>
      <c r="C230" s="339">
        <f>'52.7'!C113</f>
        <v>229362.92000000016</v>
      </c>
      <c r="D230" s="339">
        <f>'52.7'!D113</f>
        <v>607301.96</v>
      </c>
      <c r="E230" s="339">
        <f>'52.7'!E113</f>
        <v>269216.7</v>
      </c>
      <c r="F230" s="339">
        <f>'52.7'!F113</f>
        <v>184733.92</v>
      </c>
      <c r="G230" s="339">
        <f>'52.7'!G113</f>
        <v>377580.03</v>
      </c>
      <c r="H230" s="339">
        <f>'52.7'!H113</f>
        <v>119431.44</v>
      </c>
      <c r="I230" s="339">
        <f>'52.7'!I113</f>
        <v>92634.03</v>
      </c>
      <c r="J230" s="339">
        <f t="shared" ref="J230" si="162">SUM(C230:I230)</f>
        <v>1880261</v>
      </c>
    </row>
    <row r="231" spans="1:10" x14ac:dyDescent="0.2">
      <c r="A231" s="220">
        <f>A230+1</f>
        <v>106</v>
      </c>
      <c r="B231" s="320" t="s">
        <v>52</v>
      </c>
      <c r="C231" s="321">
        <f>C230+C229+C197+C188+C182</f>
        <v>355747.45000000013</v>
      </c>
      <c r="D231" s="321">
        <f t="shared" ref="D231" si="163">D230+D229+D197+D188+D182</f>
        <v>1069705.1499999999</v>
      </c>
      <c r="E231" s="321">
        <f t="shared" ref="E231" si="164">E230+E229+E197+E188+E182</f>
        <v>1094519.44</v>
      </c>
      <c r="F231" s="321">
        <f t="shared" ref="F231" si="165">F230+F229+F197+F188+F182</f>
        <v>184733.92</v>
      </c>
      <c r="G231" s="321">
        <f t="shared" ref="G231" si="166">G230+G229+G197+G188+G182</f>
        <v>377580.03</v>
      </c>
      <c r="H231" s="321">
        <f t="shared" ref="H231" si="167">H230+H229+H197+H188+H182</f>
        <v>119431.44</v>
      </c>
      <c r="I231" s="321">
        <f t="shared" ref="I231" si="168">I230+I229+I197+I188+I182</f>
        <v>92634.03</v>
      </c>
      <c r="J231" s="321">
        <f t="shared" ref="J231" si="169">J230+J229+J197+J188+J182</f>
        <v>3294351.46</v>
      </c>
    </row>
    <row r="232" spans="1:10" x14ac:dyDescent="0.2">
      <c r="A232" s="220">
        <f t="shared" si="113"/>
        <v>107</v>
      </c>
      <c r="B232" s="320" t="s">
        <v>393</v>
      </c>
      <c r="C232" s="321">
        <f>C180-C231</f>
        <v>33772007.779999994</v>
      </c>
      <c r="D232" s="321">
        <f t="shared" ref="D232" si="170">D180-D231</f>
        <v>343817.37000000011</v>
      </c>
      <c r="E232" s="321">
        <f t="shared" ref="E232" si="171">E180-E231</f>
        <v>2756955.57</v>
      </c>
      <c r="F232" s="321">
        <f t="shared" ref="F232" si="172">F180-F231</f>
        <v>915266.08</v>
      </c>
      <c r="G232" s="321">
        <f t="shared" ref="G232" si="173">G180-G231</f>
        <v>-377540.03</v>
      </c>
      <c r="H232" s="321">
        <f t="shared" ref="H232" si="174">H180-H231</f>
        <v>-119431.44</v>
      </c>
      <c r="I232" s="321">
        <f t="shared" ref="I232" si="175">I180-I231</f>
        <v>-92634.03</v>
      </c>
      <c r="J232" s="321">
        <f t="shared" ref="J232" si="176">J180-J231</f>
        <v>37198441.299999997</v>
      </c>
    </row>
    <row r="233" spans="1:10" ht="13.5" hidden="1" thickBot="1" x14ac:dyDescent="0.25">
      <c r="A233" s="76">
        <f t="shared" si="113"/>
        <v>108</v>
      </c>
      <c r="B233" s="77" t="s">
        <v>700</v>
      </c>
      <c r="C233" s="483"/>
      <c r="D233" s="484"/>
      <c r="E233" s="484"/>
      <c r="F233" s="484"/>
      <c r="G233" s="484"/>
      <c r="H233" s="484"/>
      <c r="I233" s="484"/>
      <c r="J233" s="485"/>
    </row>
  </sheetData>
  <mergeCells count="12">
    <mergeCell ref="A9:J9"/>
    <mergeCell ref="A1:J1"/>
    <mergeCell ref="A2:J2"/>
    <mergeCell ref="A3:J3"/>
    <mergeCell ref="A4:J4"/>
    <mergeCell ref="A5:J5"/>
    <mergeCell ref="C233:J233"/>
    <mergeCell ref="A66:J66"/>
    <mergeCell ref="A120:J120"/>
    <mergeCell ref="C118:J118"/>
    <mergeCell ref="A124:J124"/>
    <mergeCell ref="A181:J181"/>
  </mergeCells>
  <printOptions horizontalCentered="1"/>
  <pageMargins left="0.39370078740157483" right="0.39370078740157483" top="0.39370078740157483" bottom="0.39370078740157483" header="0.31496062992125984" footer="0.31496062992125984"/>
  <pageSetup paperSize="9" orientation="landscape" horizontalDpi="0" verticalDpi="0" r:id="rId1"/>
  <rowBreaks count="3" manualBreakCount="3">
    <brk id="99" max="16383" man="1"/>
    <brk id="117" max="16383" man="1"/>
    <brk id="214"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77"/>
  <sheetViews>
    <sheetView view="pageBreakPreview" topLeftCell="A41" zoomScaleNormal="100" zoomScaleSheetLayoutView="100" workbookViewId="0">
      <selection activeCell="E55" sqref="E55"/>
    </sheetView>
  </sheetViews>
  <sheetFormatPr defaultRowHeight="12.75" x14ac:dyDescent="0.2"/>
  <cols>
    <col min="1" max="1" width="9.140625" style="31"/>
    <col min="2" max="2" width="33" style="31" customWidth="1"/>
    <col min="3" max="7" width="16.42578125" style="31" customWidth="1"/>
    <col min="8" max="8" width="13.7109375" style="31" customWidth="1"/>
    <col min="9" max="16384" width="9.140625" style="31"/>
  </cols>
  <sheetData>
    <row r="1" spans="1:7" ht="15.75" x14ac:dyDescent="0.2">
      <c r="A1" s="436" t="s">
        <v>116</v>
      </c>
      <c r="B1" s="436"/>
      <c r="C1" s="436"/>
      <c r="D1" s="436"/>
      <c r="E1" s="436"/>
      <c r="F1" s="436"/>
      <c r="G1" s="436"/>
    </row>
    <row r="2" spans="1:7" ht="15.75" x14ac:dyDescent="0.2">
      <c r="A2" s="437" t="s">
        <v>117</v>
      </c>
      <c r="B2" s="437"/>
      <c r="C2" s="437"/>
      <c r="D2" s="437"/>
      <c r="E2" s="437"/>
      <c r="F2" s="437"/>
      <c r="G2" s="437"/>
    </row>
    <row r="3" spans="1:7" ht="15.75" x14ac:dyDescent="0.2">
      <c r="A3" s="437" t="str">
        <f>'52.8'!A3:J3</f>
        <v>по состоянию на 31.03.2026</v>
      </c>
      <c r="B3" s="437"/>
      <c r="C3" s="437"/>
      <c r="D3" s="437"/>
      <c r="E3" s="437"/>
      <c r="F3" s="437"/>
      <c r="G3" s="437"/>
    </row>
    <row r="4" spans="1:7" ht="15.75" x14ac:dyDescent="0.2">
      <c r="A4" s="437" t="s">
        <v>1024</v>
      </c>
      <c r="B4" s="437"/>
      <c r="C4" s="437"/>
      <c r="D4" s="437"/>
      <c r="E4" s="437"/>
      <c r="F4" s="437"/>
      <c r="G4" s="437"/>
    </row>
    <row r="5" spans="1:7" ht="15.75" x14ac:dyDescent="0.2">
      <c r="A5" s="457" t="s">
        <v>1026</v>
      </c>
      <c r="B5" s="457"/>
      <c r="C5" s="457"/>
      <c r="D5" s="457"/>
      <c r="E5" s="457"/>
      <c r="F5" s="457"/>
      <c r="G5" s="457"/>
    </row>
    <row r="6" spans="1:7" x14ac:dyDescent="0.2">
      <c r="G6" s="34" t="s">
        <v>1025</v>
      </c>
    </row>
    <row r="7" spans="1:7" ht="38.25" x14ac:dyDescent="0.2">
      <c r="A7" s="220" t="s">
        <v>0</v>
      </c>
      <c r="B7" s="220" t="s">
        <v>2</v>
      </c>
      <c r="C7" s="220" t="s">
        <v>394</v>
      </c>
      <c r="D7" s="220" t="s">
        <v>395</v>
      </c>
      <c r="E7" s="220" t="s">
        <v>396</v>
      </c>
      <c r="F7" s="220" t="s">
        <v>397</v>
      </c>
      <c r="G7" s="220" t="s">
        <v>125</v>
      </c>
    </row>
    <row r="8" spans="1:7" x14ac:dyDescent="0.2">
      <c r="A8" s="280">
        <v>1</v>
      </c>
      <c r="B8" s="280">
        <v>2</v>
      </c>
      <c r="C8" s="280">
        <v>3</v>
      </c>
      <c r="D8" s="280">
        <v>4</v>
      </c>
      <c r="E8" s="280">
        <v>5</v>
      </c>
      <c r="F8" s="280">
        <v>6</v>
      </c>
      <c r="G8" s="280">
        <v>7</v>
      </c>
    </row>
    <row r="9" spans="1:7" x14ac:dyDescent="0.2">
      <c r="A9" s="495" t="s">
        <v>48</v>
      </c>
      <c r="B9" s="495"/>
      <c r="C9" s="495"/>
      <c r="D9" s="495"/>
      <c r="E9" s="495"/>
      <c r="F9" s="495"/>
      <c r="G9" s="495"/>
    </row>
    <row r="10" spans="1:7" x14ac:dyDescent="0.2">
      <c r="A10" s="328">
        <v>1</v>
      </c>
      <c r="B10" s="329" t="s">
        <v>55</v>
      </c>
      <c r="C10" s="339">
        <f>'5.1'!C13</f>
        <v>1718205.85</v>
      </c>
      <c r="D10" s="339">
        <v>0</v>
      </c>
      <c r="E10" s="339">
        <v>0</v>
      </c>
      <c r="F10" s="339">
        <v>0</v>
      </c>
      <c r="G10" s="339">
        <f>C10</f>
        <v>1718205.85</v>
      </c>
    </row>
    <row r="11" spans="1:7" ht="38.25" x14ac:dyDescent="0.2">
      <c r="A11" s="328">
        <f t="shared" ref="A11:A25" si="0">A10+1</f>
        <v>2</v>
      </c>
      <c r="B11" s="329" t="s">
        <v>54</v>
      </c>
      <c r="C11" s="339">
        <f>SUM(C12:C13)</f>
        <v>81541595.849999994</v>
      </c>
      <c r="D11" s="339">
        <f>SUM(D12:D13)</f>
        <v>0</v>
      </c>
      <c r="E11" s="339">
        <f>SUM(E12:E13)</f>
        <v>0</v>
      </c>
      <c r="F11" s="339">
        <f>SUM(F12:F13)</f>
        <v>0</v>
      </c>
      <c r="G11" s="339">
        <f>SUM(G12:G13)</f>
        <v>81541595.849999994</v>
      </c>
    </row>
    <row r="12" spans="1:7" ht="64.5" customHeight="1" x14ac:dyDescent="0.2">
      <c r="A12" s="331">
        <f t="shared" si="0"/>
        <v>3</v>
      </c>
      <c r="B12" s="332" t="s">
        <v>57</v>
      </c>
      <c r="C12" s="299">
        <f>'6.1'!C9</f>
        <v>81541595.849999994</v>
      </c>
      <c r="D12" s="299">
        <v>0</v>
      </c>
      <c r="E12" s="299">
        <v>0</v>
      </c>
      <c r="F12" s="299">
        <v>0</v>
      </c>
      <c r="G12" s="299">
        <f>SUM(C12:E12)</f>
        <v>81541595.849999994</v>
      </c>
    </row>
    <row r="13" spans="1:7" ht="63.75" hidden="1" x14ac:dyDescent="0.2">
      <c r="A13" s="217">
        <f t="shared" si="0"/>
        <v>4</v>
      </c>
      <c r="B13" s="281" t="s">
        <v>236</v>
      </c>
      <c r="C13" s="299">
        <v>0</v>
      </c>
      <c r="D13" s="299">
        <v>0</v>
      </c>
      <c r="E13" s="299">
        <v>0</v>
      </c>
      <c r="F13" s="299">
        <v>0</v>
      </c>
      <c r="G13" s="299">
        <f>SUM(C13:E13)</f>
        <v>0</v>
      </c>
    </row>
    <row r="14" spans="1:7" ht="38.25" hidden="1" x14ac:dyDescent="0.2">
      <c r="A14" s="328">
        <f t="shared" si="0"/>
        <v>5</v>
      </c>
      <c r="B14" s="329" t="s">
        <v>56</v>
      </c>
      <c r="C14" s="339">
        <f>SUM(C15:C16)</f>
        <v>0</v>
      </c>
      <c r="D14" s="339">
        <f>SUM(D15:D16)</f>
        <v>0</v>
      </c>
      <c r="E14" s="339">
        <f>SUM(E15:E16)</f>
        <v>0</v>
      </c>
      <c r="F14" s="339">
        <f>SUM(F15:F16)</f>
        <v>0</v>
      </c>
      <c r="G14" s="339">
        <f>SUM(G15:G16)</f>
        <v>0</v>
      </c>
    </row>
    <row r="15" spans="1:7" hidden="1" x14ac:dyDescent="0.2">
      <c r="A15" s="217">
        <f t="shared" si="0"/>
        <v>6</v>
      </c>
      <c r="B15" s="281" t="s">
        <v>58</v>
      </c>
      <c r="C15" s="299">
        <v>0</v>
      </c>
      <c r="D15" s="299">
        <v>0</v>
      </c>
      <c r="E15" s="299">
        <v>0</v>
      </c>
      <c r="F15" s="299">
        <v>0</v>
      </c>
      <c r="G15" s="299">
        <f>SUM(C15:E15)</f>
        <v>0</v>
      </c>
    </row>
    <row r="16" spans="1:7" hidden="1" x14ac:dyDescent="0.2">
      <c r="A16" s="217">
        <f t="shared" si="0"/>
        <v>7</v>
      </c>
      <c r="B16" s="281" t="s">
        <v>59</v>
      </c>
      <c r="C16" s="299">
        <v>0</v>
      </c>
      <c r="D16" s="299">
        <v>0</v>
      </c>
      <c r="E16" s="299">
        <v>0</v>
      </c>
      <c r="F16" s="299">
        <v>0</v>
      </c>
      <c r="G16" s="299">
        <f>SUM(C16:E16)</f>
        <v>0</v>
      </c>
    </row>
    <row r="17" spans="1:7" ht="38.25" x14ac:dyDescent="0.2">
      <c r="A17" s="328">
        <f t="shared" si="0"/>
        <v>8</v>
      </c>
      <c r="B17" s="329" t="s">
        <v>60</v>
      </c>
      <c r="C17" s="339">
        <f>SUM(C18:C20)</f>
        <v>37427186.18</v>
      </c>
      <c r="D17" s="339">
        <f>SUM(D18:D20)</f>
        <v>0</v>
      </c>
      <c r="E17" s="339">
        <f>SUM(E18:E20)</f>
        <v>0</v>
      </c>
      <c r="F17" s="339">
        <f>SUM(F18:F20)</f>
        <v>0</v>
      </c>
      <c r="G17" s="339">
        <f>SUM(G18:G20)</f>
        <v>37427186.18</v>
      </c>
    </row>
    <row r="18" spans="1:7" ht="25.5" x14ac:dyDescent="0.2">
      <c r="A18" s="217">
        <f t="shared" si="0"/>
        <v>9</v>
      </c>
      <c r="B18" s="281" t="s">
        <v>61</v>
      </c>
      <c r="C18" s="299">
        <f>'10.1'!C11</f>
        <v>30052972.600000001</v>
      </c>
      <c r="D18" s="299">
        <v>0</v>
      </c>
      <c r="E18" s="299">
        <v>0</v>
      </c>
      <c r="F18" s="299">
        <v>0</v>
      </c>
      <c r="G18" s="299">
        <f>SUM(C18:E18)</f>
        <v>30052972.600000001</v>
      </c>
    </row>
    <row r="19" spans="1:7" ht="25.5" hidden="1" x14ac:dyDescent="0.2">
      <c r="A19" s="217">
        <f t="shared" si="0"/>
        <v>10</v>
      </c>
      <c r="B19" s="281" t="s">
        <v>62</v>
      </c>
      <c r="C19" s="299">
        <v>0</v>
      </c>
      <c r="D19" s="299">
        <v>0</v>
      </c>
      <c r="E19" s="299">
        <v>0</v>
      </c>
      <c r="F19" s="299">
        <v>0</v>
      </c>
      <c r="G19" s="299">
        <f t="shared" ref="G19:G25" si="1">SUM(C19:E19)</f>
        <v>0</v>
      </c>
    </row>
    <row r="20" spans="1:7" x14ac:dyDescent="0.2">
      <c r="A20" s="217">
        <f t="shared" si="0"/>
        <v>11</v>
      </c>
      <c r="B20" s="281" t="s">
        <v>63</v>
      </c>
      <c r="C20" s="299">
        <f>'12.1'!C12</f>
        <v>7374213.5800000001</v>
      </c>
      <c r="D20" s="299">
        <v>0</v>
      </c>
      <c r="E20" s="299">
        <v>0</v>
      </c>
      <c r="F20" s="299">
        <v>0</v>
      </c>
      <c r="G20" s="299">
        <f t="shared" si="1"/>
        <v>7374213.5800000001</v>
      </c>
    </row>
    <row r="21" spans="1:7" ht="25.5" hidden="1" x14ac:dyDescent="0.2">
      <c r="A21" s="331">
        <f t="shared" si="0"/>
        <v>12</v>
      </c>
      <c r="B21" s="332" t="s">
        <v>346</v>
      </c>
      <c r="C21" s="299">
        <v>0</v>
      </c>
      <c r="D21" s="299">
        <v>0</v>
      </c>
      <c r="E21" s="299">
        <v>0</v>
      </c>
      <c r="F21" s="299">
        <v>0</v>
      </c>
      <c r="G21" s="299">
        <f t="shared" si="1"/>
        <v>0</v>
      </c>
    </row>
    <row r="22" spans="1:7" ht="25.5" hidden="1" x14ac:dyDescent="0.2">
      <c r="A22" s="217">
        <f t="shared" si="0"/>
        <v>13</v>
      </c>
      <c r="B22" s="281" t="s">
        <v>24</v>
      </c>
      <c r="C22" s="299">
        <v>0</v>
      </c>
      <c r="D22" s="299">
        <v>0</v>
      </c>
      <c r="E22" s="299">
        <v>0</v>
      </c>
      <c r="F22" s="299">
        <v>0</v>
      </c>
      <c r="G22" s="299">
        <f t="shared" si="1"/>
        <v>0</v>
      </c>
    </row>
    <row r="23" spans="1:7" hidden="1" x14ac:dyDescent="0.2">
      <c r="A23" s="217">
        <f t="shared" si="0"/>
        <v>14</v>
      </c>
      <c r="B23" s="281" t="s">
        <v>1027</v>
      </c>
      <c r="C23" s="299">
        <v>0</v>
      </c>
      <c r="D23" s="299">
        <v>0</v>
      </c>
      <c r="E23" s="299">
        <v>0</v>
      </c>
      <c r="F23" s="299">
        <v>0</v>
      </c>
      <c r="G23" s="299">
        <f t="shared" si="1"/>
        <v>0</v>
      </c>
    </row>
    <row r="24" spans="1:7" ht="38.25" hidden="1" x14ac:dyDescent="0.2">
      <c r="A24" s="217">
        <f t="shared" si="0"/>
        <v>15</v>
      </c>
      <c r="B24" s="281" t="s">
        <v>348</v>
      </c>
      <c r="C24" s="299">
        <v>0</v>
      </c>
      <c r="D24" s="299">
        <v>0</v>
      </c>
      <c r="E24" s="299">
        <v>0</v>
      </c>
      <c r="F24" s="299">
        <v>0</v>
      </c>
      <c r="G24" s="299">
        <f t="shared" si="1"/>
        <v>0</v>
      </c>
    </row>
    <row r="25" spans="1:7" x14ac:dyDescent="0.2">
      <c r="A25" s="328">
        <f t="shared" si="0"/>
        <v>16</v>
      </c>
      <c r="B25" s="329" t="s">
        <v>135</v>
      </c>
      <c r="C25" s="339">
        <f>'20.1'!C19</f>
        <v>580073.89</v>
      </c>
      <c r="D25" s="339">
        <v>0</v>
      </c>
      <c r="E25" s="339">
        <v>0</v>
      </c>
      <c r="F25" s="339">
        <v>0</v>
      </c>
      <c r="G25" s="339">
        <f t="shared" si="1"/>
        <v>580073.89</v>
      </c>
    </row>
    <row r="26" spans="1:7" x14ac:dyDescent="0.2">
      <c r="A26" s="220">
        <f>A25+1</f>
        <v>17</v>
      </c>
      <c r="B26" s="320" t="s">
        <v>26</v>
      </c>
      <c r="C26" s="321">
        <f>C10+C11+C17+C21+C22+C23+C24+C25+C14</f>
        <v>121267061.77</v>
      </c>
      <c r="D26" s="321">
        <f>D10+D11+D17+D21+D22+D23+D24+D25+D14</f>
        <v>0</v>
      </c>
      <c r="E26" s="321">
        <f>E10+E11+E17+E21+E22+E23+E24+E25+E14</f>
        <v>0</v>
      </c>
      <c r="F26" s="321">
        <f>F10+F11+F17+F21+F22+F23+F24+F25+F14</f>
        <v>0</v>
      </c>
      <c r="G26" s="321">
        <f>G10+G11+G17+G21+G22+G23+G24+G25+G14</f>
        <v>121267061.77</v>
      </c>
    </row>
    <row r="27" spans="1:7" x14ac:dyDescent="0.2">
      <c r="A27" s="495" t="s">
        <v>49</v>
      </c>
      <c r="B27" s="495"/>
      <c r="C27" s="495"/>
      <c r="D27" s="495"/>
      <c r="E27" s="495"/>
      <c r="F27" s="495"/>
      <c r="G27" s="495"/>
    </row>
    <row r="28" spans="1:7" ht="51" hidden="1" x14ac:dyDescent="0.2">
      <c r="A28" s="328">
        <f>A26+1</f>
        <v>18</v>
      </c>
      <c r="B28" s="329" t="s">
        <v>108</v>
      </c>
      <c r="C28" s="356">
        <f>SUM(C29:C30)</f>
        <v>0</v>
      </c>
      <c r="D28" s="356">
        <f>SUM(D29:D30)</f>
        <v>0</v>
      </c>
      <c r="E28" s="356">
        <f>SUM(E29:E30)</f>
        <v>0</v>
      </c>
      <c r="F28" s="356">
        <f>SUM(F29:F30)</f>
        <v>0</v>
      </c>
      <c r="G28" s="356">
        <f>SUM(G29:G30)</f>
        <v>0</v>
      </c>
    </row>
    <row r="29" spans="1:7" ht="63.75" hidden="1" x14ac:dyDescent="0.2">
      <c r="A29" s="331">
        <f t="shared" ref="A29:A37" si="2">A28+1</f>
        <v>19</v>
      </c>
      <c r="B29" s="332" t="s">
        <v>81</v>
      </c>
      <c r="C29" s="340">
        <v>0</v>
      </c>
      <c r="D29" s="340">
        <v>0</v>
      </c>
      <c r="E29" s="340">
        <v>0</v>
      </c>
      <c r="F29" s="340">
        <v>0</v>
      </c>
      <c r="G29" s="340">
        <f t="shared" ref="G29:G37" si="3">SUM(C29:E29)</f>
        <v>0</v>
      </c>
    </row>
    <row r="30" spans="1:7" ht="63.75" hidden="1" x14ac:dyDescent="0.2">
      <c r="A30" s="217">
        <f t="shared" si="2"/>
        <v>20</v>
      </c>
      <c r="B30" s="281" t="s">
        <v>85</v>
      </c>
      <c r="C30" s="340">
        <v>0</v>
      </c>
      <c r="D30" s="340">
        <v>0</v>
      </c>
      <c r="E30" s="340">
        <v>0</v>
      </c>
      <c r="F30" s="340">
        <v>0</v>
      </c>
      <c r="G30" s="340">
        <f t="shared" si="3"/>
        <v>0</v>
      </c>
    </row>
    <row r="31" spans="1:7" ht="38.25" x14ac:dyDescent="0.2">
      <c r="A31" s="328">
        <f t="shared" si="2"/>
        <v>21</v>
      </c>
      <c r="B31" s="329" t="s">
        <v>87</v>
      </c>
      <c r="C31" s="339">
        <f>SUM(C32:C35)</f>
        <v>1380614.8599999999</v>
      </c>
      <c r="D31" s="339">
        <f>SUM(D32:D35)</f>
        <v>0</v>
      </c>
      <c r="E31" s="339">
        <f>SUM(E32:E35)</f>
        <v>0</v>
      </c>
      <c r="F31" s="339">
        <f>SUM(F32:F35)</f>
        <v>0</v>
      </c>
      <c r="G31" s="339">
        <f>SUM(G32:G35)</f>
        <v>1380614.8599999999</v>
      </c>
    </row>
    <row r="32" spans="1:7" hidden="1" x14ac:dyDescent="0.2">
      <c r="A32" s="217">
        <f t="shared" si="2"/>
        <v>22</v>
      </c>
      <c r="B32" s="281" t="s">
        <v>88</v>
      </c>
      <c r="C32" s="299">
        <v>0</v>
      </c>
      <c r="D32" s="299">
        <v>0</v>
      </c>
      <c r="E32" s="299">
        <v>0</v>
      </c>
      <c r="F32" s="299">
        <v>0</v>
      </c>
      <c r="G32" s="299">
        <f t="shared" si="3"/>
        <v>0</v>
      </c>
    </row>
    <row r="33" spans="1:7" ht="25.5" x14ac:dyDescent="0.2">
      <c r="A33" s="217">
        <f t="shared" si="2"/>
        <v>23</v>
      </c>
      <c r="B33" s="281" t="s">
        <v>89</v>
      </c>
      <c r="C33" s="299">
        <f>'24.1'!C10</f>
        <v>284256.89</v>
      </c>
      <c r="D33" s="299">
        <v>0</v>
      </c>
      <c r="E33" s="299">
        <v>0</v>
      </c>
      <c r="F33" s="299">
        <v>0</v>
      </c>
      <c r="G33" s="299">
        <f t="shared" si="3"/>
        <v>284256.89</v>
      </c>
    </row>
    <row r="34" spans="1:7" hidden="1" x14ac:dyDescent="0.2">
      <c r="A34" s="217">
        <f t="shared" si="2"/>
        <v>24</v>
      </c>
      <c r="B34" s="281" t="s">
        <v>90</v>
      </c>
      <c r="C34" s="299">
        <v>0</v>
      </c>
      <c r="D34" s="299">
        <v>0</v>
      </c>
      <c r="E34" s="299">
        <v>0</v>
      </c>
      <c r="F34" s="299">
        <v>0</v>
      </c>
      <c r="G34" s="299">
        <f t="shared" si="3"/>
        <v>0</v>
      </c>
    </row>
    <row r="35" spans="1:7" x14ac:dyDescent="0.2">
      <c r="A35" s="331">
        <f t="shared" si="2"/>
        <v>25</v>
      </c>
      <c r="B35" s="332" t="s">
        <v>91</v>
      </c>
      <c r="C35" s="299">
        <f>'26.1'!C31</f>
        <v>1096357.97</v>
      </c>
      <c r="D35" s="299">
        <v>0</v>
      </c>
      <c r="E35" s="299">
        <v>0</v>
      </c>
      <c r="F35" s="299">
        <v>0</v>
      </c>
      <c r="G35" s="299">
        <f t="shared" si="3"/>
        <v>1096357.97</v>
      </c>
    </row>
    <row r="36" spans="1:7" ht="38.25" hidden="1" x14ac:dyDescent="0.2">
      <c r="A36" s="217">
        <f t="shared" si="2"/>
        <v>26</v>
      </c>
      <c r="B36" s="281" t="s">
        <v>241</v>
      </c>
      <c r="C36" s="299">
        <v>0</v>
      </c>
      <c r="D36" s="299">
        <v>0</v>
      </c>
      <c r="E36" s="299">
        <v>0</v>
      </c>
      <c r="F36" s="299">
        <v>0</v>
      </c>
      <c r="G36" s="299">
        <f t="shared" si="3"/>
        <v>0</v>
      </c>
    </row>
    <row r="37" spans="1:7" x14ac:dyDescent="0.2">
      <c r="A37" s="328">
        <f t="shared" si="2"/>
        <v>27</v>
      </c>
      <c r="B37" s="329" t="s">
        <v>135</v>
      </c>
      <c r="C37" s="339">
        <f>'29.1'!C16</f>
        <v>2515467.16</v>
      </c>
      <c r="D37" s="339">
        <v>0</v>
      </c>
      <c r="E37" s="339">
        <v>0</v>
      </c>
      <c r="F37" s="339">
        <v>0</v>
      </c>
      <c r="G37" s="339">
        <f t="shared" si="3"/>
        <v>2515467.16</v>
      </c>
    </row>
    <row r="38" spans="1:7" x14ac:dyDescent="0.2">
      <c r="A38" s="220">
        <f>A37+1</f>
        <v>28</v>
      </c>
      <c r="B38" s="320" t="s">
        <v>52</v>
      </c>
      <c r="C38" s="321">
        <f>C28+C31+C36+C37</f>
        <v>3896082.02</v>
      </c>
      <c r="D38" s="321">
        <f>D28+D31+D36+D37</f>
        <v>0</v>
      </c>
      <c r="E38" s="321">
        <f>E28+E31+E36+E37</f>
        <v>0</v>
      </c>
      <c r="F38" s="321">
        <f>F28+F31+F36+F37</f>
        <v>0</v>
      </c>
      <c r="G38" s="321">
        <f>G28+G31+G36+G37</f>
        <v>3896082.02</v>
      </c>
    </row>
    <row r="39" spans="1:7" x14ac:dyDescent="0.2">
      <c r="A39" s="220">
        <f>A38+1</f>
        <v>29</v>
      </c>
      <c r="B39" s="320" t="s">
        <v>349</v>
      </c>
      <c r="C39" s="321">
        <f>C26-C38</f>
        <v>117370979.75</v>
      </c>
      <c r="D39" s="321">
        <f>D26-D38</f>
        <v>0</v>
      </c>
      <c r="E39" s="321">
        <f>E26-E38</f>
        <v>0</v>
      </c>
      <c r="F39" s="321">
        <f>F26-F38</f>
        <v>0</v>
      </c>
      <c r="G39" s="321">
        <f>G26-G38</f>
        <v>117370979.75</v>
      </c>
    </row>
    <row r="40" spans="1:7" ht="13.5" hidden="1" thickBot="1" x14ac:dyDescent="0.25">
      <c r="A40" s="115">
        <f t="shared" ref="A40" si="4">A39+1</f>
        <v>30</v>
      </c>
      <c r="B40" s="36" t="s">
        <v>700</v>
      </c>
      <c r="C40" s="483"/>
      <c r="D40" s="484"/>
      <c r="E40" s="484"/>
      <c r="F40" s="484"/>
      <c r="G40" s="485"/>
    </row>
    <row r="41" spans="1:7" x14ac:dyDescent="0.2">
      <c r="A41" s="154"/>
      <c r="B41" s="155"/>
      <c r="C41" s="156"/>
      <c r="D41" s="156"/>
      <c r="E41" s="156"/>
      <c r="F41" s="156"/>
      <c r="G41" s="156"/>
    </row>
    <row r="42" spans="1:7" ht="28.5" customHeight="1" x14ac:dyDescent="0.2">
      <c r="A42" s="457" t="s">
        <v>1028</v>
      </c>
      <c r="B42" s="457"/>
      <c r="C42" s="457"/>
      <c r="D42" s="457"/>
      <c r="E42" s="457"/>
      <c r="F42" s="457"/>
      <c r="G42" s="457"/>
    </row>
    <row r="43" spans="1:7" x14ac:dyDescent="0.2">
      <c r="G43" s="34" t="s">
        <v>1025</v>
      </c>
    </row>
    <row r="44" spans="1:7" ht="38.25" x14ac:dyDescent="0.2">
      <c r="A44" s="220" t="s">
        <v>0</v>
      </c>
      <c r="B44" s="220" t="s">
        <v>2</v>
      </c>
      <c r="C44" s="220" t="s">
        <v>394</v>
      </c>
      <c r="D44" s="220" t="s">
        <v>395</v>
      </c>
      <c r="E44" s="220" t="s">
        <v>396</v>
      </c>
      <c r="F44" s="220" t="s">
        <v>397</v>
      </c>
      <c r="G44" s="220" t="s">
        <v>125</v>
      </c>
    </row>
    <row r="45" spans="1:7" x14ac:dyDescent="0.2">
      <c r="A45" s="280">
        <v>1</v>
      </c>
      <c r="B45" s="280">
        <v>2</v>
      </c>
      <c r="C45" s="280">
        <v>3</v>
      </c>
      <c r="D45" s="280">
        <v>4</v>
      </c>
      <c r="E45" s="280">
        <v>5</v>
      </c>
      <c r="F45" s="280">
        <v>6</v>
      </c>
      <c r="G45" s="280">
        <v>7</v>
      </c>
    </row>
    <row r="46" spans="1:7" x14ac:dyDescent="0.2">
      <c r="A46" s="495" t="s">
        <v>48</v>
      </c>
      <c r="B46" s="495"/>
      <c r="C46" s="495"/>
      <c r="D46" s="495"/>
      <c r="E46" s="495"/>
      <c r="F46" s="495"/>
      <c r="G46" s="495"/>
    </row>
    <row r="47" spans="1:7" x14ac:dyDescent="0.2">
      <c r="A47" s="328">
        <v>1</v>
      </c>
      <c r="B47" s="329" t="s">
        <v>55</v>
      </c>
      <c r="C47" s="339">
        <f>'5.1'!F13</f>
        <v>711415.08</v>
      </c>
      <c r="D47" s="339">
        <v>0</v>
      </c>
      <c r="E47" s="339">
        <v>0</v>
      </c>
      <c r="F47" s="339">
        <v>0</v>
      </c>
      <c r="G47" s="339">
        <f>SUM(C47:F47)</f>
        <v>711415.08</v>
      </c>
    </row>
    <row r="48" spans="1:7" ht="38.25" x14ac:dyDescent="0.2">
      <c r="A48" s="328">
        <f t="shared" ref="A48:A62" si="5">A47+1</f>
        <v>2</v>
      </c>
      <c r="B48" s="329" t="s">
        <v>54</v>
      </c>
      <c r="C48" s="339">
        <f>SUM(C49:C50)</f>
        <v>81541595.849999994</v>
      </c>
      <c r="D48" s="339">
        <f>SUM(D49:D50)</f>
        <v>0</v>
      </c>
      <c r="E48" s="339">
        <f>SUM(E49:E50)</f>
        <v>0</v>
      </c>
      <c r="F48" s="339">
        <f>SUM(F49:F50)</f>
        <v>0</v>
      </c>
      <c r="G48" s="339">
        <f>SUM(G49:G50)</f>
        <v>81541595.849999994</v>
      </c>
    </row>
    <row r="49" spans="1:7" ht="51" x14ac:dyDescent="0.2">
      <c r="A49" s="331">
        <f t="shared" si="5"/>
        <v>3</v>
      </c>
      <c r="B49" s="332" t="s">
        <v>57</v>
      </c>
      <c r="C49" s="299">
        <f>'6.1'!D9</f>
        <v>81541595.849999994</v>
      </c>
      <c r="D49" s="299">
        <v>0</v>
      </c>
      <c r="E49" s="299">
        <v>0</v>
      </c>
      <c r="F49" s="299">
        <v>0</v>
      </c>
      <c r="G49" s="299">
        <f>SUM(C49:E49)</f>
        <v>81541595.849999994</v>
      </c>
    </row>
    <row r="50" spans="1:7" ht="63.75" hidden="1" x14ac:dyDescent="0.2">
      <c r="A50" s="217">
        <f t="shared" si="5"/>
        <v>4</v>
      </c>
      <c r="B50" s="281" t="s">
        <v>236</v>
      </c>
      <c r="C50" s="299">
        <v>0</v>
      </c>
      <c r="D50" s="299">
        <v>0</v>
      </c>
      <c r="E50" s="299">
        <v>0</v>
      </c>
      <c r="F50" s="299">
        <v>0</v>
      </c>
      <c r="G50" s="299">
        <f>SUM(C50:E50)</f>
        <v>0</v>
      </c>
    </row>
    <row r="51" spans="1:7" ht="38.25" hidden="1" x14ac:dyDescent="0.2">
      <c r="A51" s="328">
        <f t="shared" si="5"/>
        <v>5</v>
      </c>
      <c r="B51" s="329" t="s">
        <v>56</v>
      </c>
      <c r="C51" s="339">
        <f>SUM(C52:C53)</f>
        <v>0</v>
      </c>
      <c r="D51" s="339">
        <f>SUM(D52:D53)</f>
        <v>0</v>
      </c>
      <c r="E51" s="339">
        <f>SUM(E52:E53)</f>
        <v>0</v>
      </c>
      <c r="F51" s="339">
        <f>SUM(F52:F53)</f>
        <v>0</v>
      </c>
      <c r="G51" s="339">
        <f>SUM(G52:G53)</f>
        <v>0</v>
      </c>
    </row>
    <row r="52" spans="1:7" hidden="1" x14ac:dyDescent="0.2">
      <c r="A52" s="217">
        <f t="shared" si="5"/>
        <v>6</v>
      </c>
      <c r="B52" s="281" t="s">
        <v>58</v>
      </c>
      <c r="C52" s="299">
        <v>0</v>
      </c>
      <c r="D52" s="299">
        <v>0</v>
      </c>
      <c r="E52" s="299">
        <v>0</v>
      </c>
      <c r="F52" s="299">
        <v>0</v>
      </c>
      <c r="G52" s="299">
        <f>SUM(C52:E52)</f>
        <v>0</v>
      </c>
    </row>
    <row r="53" spans="1:7" hidden="1" x14ac:dyDescent="0.2">
      <c r="A53" s="217">
        <f t="shared" si="5"/>
        <v>7</v>
      </c>
      <c r="B53" s="281" t="s">
        <v>59</v>
      </c>
      <c r="C53" s="299">
        <v>0</v>
      </c>
      <c r="D53" s="299">
        <v>0</v>
      </c>
      <c r="E53" s="299">
        <v>0</v>
      </c>
      <c r="F53" s="299">
        <v>0</v>
      </c>
      <c r="G53" s="299">
        <f>SUM(C53:E53)</f>
        <v>0</v>
      </c>
    </row>
    <row r="54" spans="1:7" ht="38.25" x14ac:dyDescent="0.2">
      <c r="A54" s="328">
        <f t="shared" si="5"/>
        <v>8</v>
      </c>
      <c r="B54" s="329" t="s">
        <v>60</v>
      </c>
      <c r="C54" s="339">
        <f>SUM(C55:C57)</f>
        <v>39471127.560000002</v>
      </c>
      <c r="D54" s="339">
        <f>SUM(D55:D57)</f>
        <v>0</v>
      </c>
      <c r="E54" s="339">
        <f>SUM(E55:E57)</f>
        <v>0</v>
      </c>
      <c r="F54" s="339">
        <f>SUM(F55:F57)</f>
        <v>0</v>
      </c>
      <c r="G54" s="339">
        <f>SUM(G55:G57)</f>
        <v>39471127.560000002</v>
      </c>
    </row>
    <row r="55" spans="1:7" ht="25.5" x14ac:dyDescent="0.2">
      <c r="A55" s="217">
        <f t="shared" si="5"/>
        <v>9</v>
      </c>
      <c r="B55" s="281" t="s">
        <v>61</v>
      </c>
      <c r="C55" s="299">
        <f>'10.1'!F11</f>
        <v>31737816.989999998</v>
      </c>
      <c r="D55" s="299">
        <v>0</v>
      </c>
      <c r="E55" s="299">
        <v>0</v>
      </c>
      <c r="F55" s="299">
        <v>0</v>
      </c>
      <c r="G55" s="299">
        <f>SUM(C55:E55)</f>
        <v>31737816.989999998</v>
      </c>
    </row>
    <row r="56" spans="1:7" ht="25.5" hidden="1" x14ac:dyDescent="0.2">
      <c r="A56" s="217">
        <f t="shared" si="5"/>
        <v>10</v>
      </c>
      <c r="B56" s="281" t="s">
        <v>62</v>
      </c>
      <c r="C56" s="299">
        <v>0</v>
      </c>
      <c r="D56" s="299">
        <v>0</v>
      </c>
      <c r="E56" s="299">
        <v>0</v>
      </c>
      <c r="F56" s="299">
        <v>0</v>
      </c>
      <c r="G56" s="299">
        <f t="shared" ref="G56:G62" si="6">SUM(C56:E56)</f>
        <v>0</v>
      </c>
    </row>
    <row r="57" spans="1:7" x14ac:dyDescent="0.2">
      <c r="A57" s="217">
        <f t="shared" si="5"/>
        <v>11</v>
      </c>
      <c r="B57" s="281" t="s">
        <v>63</v>
      </c>
      <c r="C57" s="299">
        <f>'12.1'!F18</f>
        <v>7733310.5700000003</v>
      </c>
      <c r="D57" s="299">
        <v>0</v>
      </c>
      <c r="E57" s="299">
        <v>0</v>
      </c>
      <c r="F57" s="299">
        <v>0</v>
      </c>
      <c r="G57" s="299">
        <f t="shared" si="6"/>
        <v>7733310.5700000003</v>
      </c>
    </row>
    <row r="58" spans="1:7" ht="25.5" hidden="1" x14ac:dyDescent="0.2">
      <c r="A58" s="331">
        <f t="shared" si="5"/>
        <v>12</v>
      </c>
      <c r="B58" s="332" t="s">
        <v>346</v>
      </c>
      <c r="C58" s="299">
        <v>0</v>
      </c>
      <c r="D58" s="299">
        <v>0</v>
      </c>
      <c r="E58" s="299">
        <v>0</v>
      </c>
      <c r="F58" s="299">
        <v>0</v>
      </c>
      <c r="G58" s="299">
        <f t="shared" si="6"/>
        <v>0</v>
      </c>
    </row>
    <row r="59" spans="1:7" ht="25.5" hidden="1" x14ac:dyDescent="0.2">
      <c r="A59" s="217">
        <f t="shared" si="5"/>
        <v>13</v>
      </c>
      <c r="B59" s="281" t="s">
        <v>24</v>
      </c>
      <c r="C59" s="299">
        <v>0</v>
      </c>
      <c r="D59" s="299">
        <v>0</v>
      </c>
      <c r="E59" s="299">
        <v>0</v>
      </c>
      <c r="F59" s="299">
        <v>0</v>
      </c>
      <c r="G59" s="299">
        <f t="shared" si="6"/>
        <v>0</v>
      </c>
    </row>
    <row r="60" spans="1:7" ht="25.5" hidden="1" x14ac:dyDescent="0.2">
      <c r="A60" s="217">
        <f t="shared" si="5"/>
        <v>14</v>
      </c>
      <c r="B60" s="281" t="s">
        <v>347</v>
      </c>
      <c r="C60" s="299">
        <v>0</v>
      </c>
      <c r="D60" s="299">
        <v>0</v>
      </c>
      <c r="E60" s="299">
        <v>0</v>
      </c>
      <c r="F60" s="299">
        <v>0</v>
      </c>
      <c r="G60" s="299">
        <f t="shared" si="6"/>
        <v>0</v>
      </c>
    </row>
    <row r="61" spans="1:7" ht="38.25" hidden="1" x14ac:dyDescent="0.2">
      <c r="A61" s="217">
        <f t="shared" si="5"/>
        <v>15</v>
      </c>
      <c r="B61" s="281" t="s">
        <v>348</v>
      </c>
      <c r="C61" s="299">
        <v>0</v>
      </c>
      <c r="D61" s="299">
        <v>0</v>
      </c>
      <c r="E61" s="299">
        <v>0</v>
      </c>
      <c r="F61" s="299">
        <v>0</v>
      </c>
      <c r="G61" s="299">
        <f t="shared" si="6"/>
        <v>0</v>
      </c>
    </row>
    <row r="62" spans="1:7" x14ac:dyDescent="0.2">
      <c r="A62" s="328">
        <f t="shared" si="5"/>
        <v>16</v>
      </c>
      <c r="B62" s="329" t="s">
        <v>135</v>
      </c>
      <c r="C62" s="339">
        <f>'20.1'!F19</f>
        <v>310250.12</v>
      </c>
      <c r="D62" s="339">
        <v>0</v>
      </c>
      <c r="E62" s="339">
        <v>0</v>
      </c>
      <c r="F62" s="339">
        <v>0</v>
      </c>
      <c r="G62" s="339">
        <f t="shared" si="6"/>
        <v>310250.12</v>
      </c>
    </row>
    <row r="63" spans="1:7" x14ac:dyDescent="0.2">
      <c r="A63" s="220">
        <f>A62+1</f>
        <v>17</v>
      </c>
      <c r="B63" s="320" t="s">
        <v>26</v>
      </c>
      <c r="C63" s="321">
        <f>C47+C48+C54+C58+C59+C60+C61+C62+C51</f>
        <v>122034388.61</v>
      </c>
      <c r="D63" s="321">
        <f>D47+D48+D54+D58+D59+D60+D61+D62+D51</f>
        <v>0</v>
      </c>
      <c r="E63" s="321">
        <f>E47+E48+E54+E58+E59+E60+E61+E62+E51</f>
        <v>0</v>
      </c>
      <c r="F63" s="321">
        <f>F47+F48+F54+F58+F59+F60+F61+F62+F51</f>
        <v>0</v>
      </c>
      <c r="G63" s="321">
        <f>G47+G48+G54+G58+G59+G60+G61+G62+G51</f>
        <v>122034388.61</v>
      </c>
    </row>
    <row r="64" spans="1:7" x14ac:dyDescent="0.2">
      <c r="A64" s="495" t="s">
        <v>49</v>
      </c>
      <c r="B64" s="495"/>
      <c r="C64" s="495"/>
      <c r="D64" s="495"/>
      <c r="E64" s="495"/>
      <c r="F64" s="495"/>
      <c r="G64" s="495"/>
    </row>
    <row r="65" spans="1:7" ht="51" hidden="1" x14ac:dyDescent="0.2">
      <c r="A65" s="328">
        <f>A63+1</f>
        <v>18</v>
      </c>
      <c r="B65" s="329" t="s">
        <v>108</v>
      </c>
      <c r="C65" s="356">
        <f>SUM(C66:C67)</f>
        <v>0</v>
      </c>
      <c r="D65" s="356">
        <f>SUM(D66:D67)</f>
        <v>0</v>
      </c>
      <c r="E65" s="356">
        <f>SUM(E66:E67)</f>
        <v>0</v>
      </c>
      <c r="F65" s="356">
        <f>SUM(F66:F67)</f>
        <v>0</v>
      </c>
      <c r="G65" s="356">
        <f>SUM(G66:G67)</f>
        <v>0</v>
      </c>
    </row>
    <row r="66" spans="1:7" ht="63.75" hidden="1" x14ac:dyDescent="0.2">
      <c r="A66" s="331">
        <f t="shared" ref="A66:A74" si="7">A65+1</f>
        <v>19</v>
      </c>
      <c r="B66" s="332" t="s">
        <v>81</v>
      </c>
      <c r="C66" s="340">
        <v>0</v>
      </c>
      <c r="D66" s="340">
        <v>0</v>
      </c>
      <c r="E66" s="340">
        <v>0</v>
      </c>
      <c r="F66" s="340">
        <v>0</v>
      </c>
      <c r="G66" s="340">
        <f>SUM(C66:E66)</f>
        <v>0</v>
      </c>
    </row>
    <row r="67" spans="1:7" ht="63.75" hidden="1" x14ac:dyDescent="0.2">
      <c r="A67" s="217">
        <f t="shared" si="7"/>
        <v>20</v>
      </c>
      <c r="B67" s="281" t="s">
        <v>85</v>
      </c>
      <c r="C67" s="340">
        <v>0</v>
      </c>
      <c r="D67" s="340">
        <v>0</v>
      </c>
      <c r="E67" s="340">
        <v>0</v>
      </c>
      <c r="F67" s="340">
        <v>0</v>
      </c>
      <c r="G67" s="340">
        <f>SUM(C67:E67)</f>
        <v>0</v>
      </c>
    </row>
    <row r="68" spans="1:7" ht="38.25" x14ac:dyDescent="0.2">
      <c r="A68" s="328">
        <f t="shared" si="7"/>
        <v>21</v>
      </c>
      <c r="B68" s="329" t="s">
        <v>87</v>
      </c>
      <c r="C68" s="339">
        <f>SUM(C69:C72)</f>
        <v>1414090.46</v>
      </c>
      <c r="D68" s="339">
        <f>SUM(D69:D72)</f>
        <v>0</v>
      </c>
      <c r="E68" s="339">
        <f>SUM(E69:E72)</f>
        <v>0</v>
      </c>
      <c r="F68" s="339">
        <f>SUM(F69:F72)</f>
        <v>0</v>
      </c>
      <c r="G68" s="339">
        <f>SUM(G69:G72)</f>
        <v>1414090.46</v>
      </c>
    </row>
    <row r="69" spans="1:7" hidden="1" x14ac:dyDescent="0.2">
      <c r="A69" s="217">
        <f t="shared" si="7"/>
        <v>22</v>
      </c>
      <c r="B69" s="281" t="s">
        <v>88</v>
      </c>
      <c r="C69" s="299">
        <v>0</v>
      </c>
      <c r="D69" s="299">
        <v>0</v>
      </c>
      <c r="E69" s="299">
        <v>0</v>
      </c>
      <c r="F69" s="299">
        <v>0</v>
      </c>
      <c r="G69" s="299">
        <f t="shared" ref="G69:G74" si="8">SUM(C69:E69)</f>
        <v>0</v>
      </c>
    </row>
    <row r="70" spans="1:7" ht="25.5" x14ac:dyDescent="0.2">
      <c r="A70" s="217">
        <f t="shared" si="7"/>
        <v>23</v>
      </c>
      <c r="B70" s="281" t="s">
        <v>89</v>
      </c>
      <c r="C70" s="299">
        <f>'24.1'!D10</f>
        <v>395903.19</v>
      </c>
      <c r="D70" s="299">
        <v>0</v>
      </c>
      <c r="E70" s="299">
        <v>0</v>
      </c>
      <c r="F70" s="299">
        <v>0</v>
      </c>
      <c r="G70" s="299">
        <f t="shared" si="8"/>
        <v>395903.19</v>
      </c>
    </row>
    <row r="71" spans="1:7" hidden="1" x14ac:dyDescent="0.2">
      <c r="A71" s="217">
        <f t="shared" si="7"/>
        <v>24</v>
      </c>
      <c r="B71" s="281" t="s">
        <v>90</v>
      </c>
      <c r="C71" s="299">
        <v>0</v>
      </c>
      <c r="D71" s="299">
        <v>0</v>
      </c>
      <c r="E71" s="299">
        <v>0</v>
      </c>
      <c r="F71" s="299">
        <v>0</v>
      </c>
      <c r="G71" s="299">
        <f t="shared" si="8"/>
        <v>0</v>
      </c>
    </row>
    <row r="72" spans="1:7" x14ac:dyDescent="0.2">
      <c r="A72" s="331">
        <f t="shared" si="7"/>
        <v>25</v>
      </c>
      <c r="B72" s="332" t="s">
        <v>91</v>
      </c>
      <c r="C72" s="299">
        <f>'26.1'!D31</f>
        <v>1018187.27</v>
      </c>
      <c r="D72" s="299">
        <v>0</v>
      </c>
      <c r="E72" s="299">
        <v>0</v>
      </c>
      <c r="F72" s="299">
        <v>0</v>
      </c>
      <c r="G72" s="299">
        <f t="shared" si="8"/>
        <v>1018187.27</v>
      </c>
    </row>
    <row r="73" spans="1:7" ht="38.25" hidden="1" x14ac:dyDescent="0.2">
      <c r="A73" s="217">
        <f t="shared" si="7"/>
        <v>26</v>
      </c>
      <c r="B73" s="281" t="s">
        <v>241</v>
      </c>
      <c r="C73" s="299">
        <v>0</v>
      </c>
      <c r="D73" s="299">
        <v>0</v>
      </c>
      <c r="E73" s="299">
        <v>0</v>
      </c>
      <c r="F73" s="299">
        <v>0</v>
      </c>
      <c r="G73" s="299">
        <f t="shared" si="8"/>
        <v>0</v>
      </c>
    </row>
    <row r="74" spans="1:7" x14ac:dyDescent="0.2">
      <c r="A74" s="328">
        <f t="shared" si="7"/>
        <v>27</v>
      </c>
      <c r="B74" s="329" t="s">
        <v>135</v>
      </c>
      <c r="C74" s="339">
        <f>'29.1'!D16</f>
        <v>1880261</v>
      </c>
      <c r="D74" s="339">
        <v>0</v>
      </c>
      <c r="E74" s="339">
        <v>0</v>
      </c>
      <c r="F74" s="339">
        <v>0</v>
      </c>
      <c r="G74" s="339">
        <f t="shared" si="8"/>
        <v>1880261</v>
      </c>
    </row>
    <row r="75" spans="1:7" x14ac:dyDescent="0.2">
      <c r="A75" s="220">
        <f>A74+1</f>
        <v>28</v>
      </c>
      <c r="B75" s="320" t="s">
        <v>52</v>
      </c>
      <c r="C75" s="321">
        <f>C65+C68+C73+C74</f>
        <v>3294351.46</v>
      </c>
      <c r="D75" s="321">
        <f>D65+D68+D73+D74</f>
        <v>0</v>
      </c>
      <c r="E75" s="321">
        <f>E65+E68+E73+E74</f>
        <v>0</v>
      </c>
      <c r="F75" s="321">
        <f>F65+F68+F73+F74</f>
        <v>0</v>
      </c>
      <c r="G75" s="321">
        <f>G65+G68+G73+G74</f>
        <v>3294351.46</v>
      </c>
    </row>
    <row r="76" spans="1:7" x14ac:dyDescent="0.2">
      <c r="A76" s="220">
        <f>A75+1</f>
        <v>29</v>
      </c>
      <c r="B76" s="320" t="s">
        <v>349</v>
      </c>
      <c r="C76" s="321">
        <f>C63-C75</f>
        <v>118740037.15000001</v>
      </c>
      <c r="D76" s="321">
        <f>D63-D75</f>
        <v>0</v>
      </c>
      <c r="E76" s="321">
        <f>E63-E75</f>
        <v>0</v>
      </c>
      <c r="F76" s="321">
        <f>F63-F75</f>
        <v>0</v>
      </c>
      <c r="G76" s="321">
        <f>G63-G75</f>
        <v>118740037.15000001</v>
      </c>
    </row>
    <row r="77" spans="1:7" ht="13.5" hidden="1" thickBot="1" x14ac:dyDescent="0.25">
      <c r="A77" s="115">
        <f t="shared" ref="A77" si="9">A76+1</f>
        <v>30</v>
      </c>
      <c r="B77" s="36" t="s">
        <v>700</v>
      </c>
      <c r="C77" s="483"/>
      <c r="D77" s="484"/>
      <c r="E77" s="484"/>
      <c r="F77" s="484"/>
      <c r="G77" s="485"/>
    </row>
  </sheetData>
  <mergeCells count="12">
    <mergeCell ref="C77:G77"/>
    <mergeCell ref="A1:G1"/>
    <mergeCell ref="A2:G2"/>
    <mergeCell ref="A3:G3"/>
    <mergeCell ref="A4:G4"/>
    <mergeCell ref="A5:G5"/>
    <mergeCell ref="A9:G9"/>
    <mergeCell ref="A27:G27"/>
    <mergeCell ref="A42:G42"/>
    <mergeCell ref="A46:G46"/>
    <mergeCell ref="A64:G64"/>
    <mergeCell ref="C40:G40"/>
  </mergeCells>
  <printOptions horizontalCentered="1"/>
  <pageMargins left="0.39370078740157483" right="0.39370078740157483" top="0.39370078740157483" bottom="0.39370078740157483" header="0.31496062992125984" footer="0.31496062992125984"/>
  <pageSetup paperSize="9" scale="98" orientation="landscape" horizontalDpi="0" verticalDpi="0" r:id="rId1"/>
  <rowBreaks count="1" manualBreakCount="1">
    <brk id="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9"/>
  <sheetViews>
    <sheetView view="pageBreakPreview" zoomScaleNormal="100" zoomScaleSheetLayoutView="100" workbookViewId="0">
      <selection activeCell="F14" sqref="F14"/>
    </sheetView>
  </sheetViews>
  <sheetFormatPr defaultRowHeight="12.75" x14ac:dyDescent="0.2"/>
  <cols>
    <col min="1" max="1" width="9.140625" style="31" customWidth="1"/>
    <col min="2" max="2" width="42.5703125" style="31" customWidth="1"/>
    <col min="3" max="3" width="37" style="31" customWidth="1"/>
    <col min="4" max="16384" width="9.140625" style="31"/>
  </cols>
  <sheetData>
    <row r="1" spans="1:3" ht="15.75" x14ac:dyDescent="0.2">
      <c r="A1" s="436" t="s">
        <v>116</v>
      </c>
      <c r="B1" s="436"/>
      <c r="C1" s="436"/>
    </row>
    <row r="2" spans="1:3" ht="15.75" x14ac:dyDescent="0.2">
      <c r="A2" s="437" t="s">
        <v>117</v>
      </c>
      <c r="B2" s="437"/>
      <c r="C2" s="437"/>
    </row>
    <row r="3" spans="1:3" ht="15.75" x14ac:dyDescent="0.2">
      <c r="A3" s="437" t="s">
        <v>1113</v>
      </c>
      <c r="B3" s="437"/>
      <c r="C3" s="437"/>
    </row>
    <row r="4" spans="1:3" ht="14.25" x14ac:dyDescent="0.2">
      <c r="A4" s="438" t="s">
        <v>788</v>
      </c>
      <c r="B4" s="438"/>
      <c r="C4" s="438"/>
    </row>
    <row r="5" spans="1:3" ht="14.25" x14ac:dyDescent="0.2">
      <c r="A5" s="438" t="s">
        <v>789</v>
      </c>
      <c r="B5" s="438"/>
      <c r="C5" s="438"/>
    </row>
    <row r="6" spans="1:3" x14ac:dyDescent="0.2">
      <c r="C6" s="34" t="s">
        <v>173</v>
      </c>
    </row>
    <row r="7" spans="1:3" ht="25.5" x14ac:dyDescent="0.2">
      <c r="A7" s="280" t="s">
        <v>0</v>
      </c>
      <c r="B7" s="280" t="s">
        <v>2</v>
      </c>
      <c r="C7" s="280" t="s">
        <v>700</v>
      </c>
    </row>
    <row r="8" spans="1:3" ht="15" x14ac:dyDescent="0.2">
      <c r="A8" s="237">
        <v>1</v>
      </c>
      <c r="B8" s="237">
        <v>2</v>
      </c>
      <c r="C8" s="237">
        <v>3</v>
      </c>
    </row>
    <row r="9" spans="1:3" ht="36" customHeight="1" x14ac:dyDescent="0.2">
      <c r="A9" s="217">
        <v>1</v>
      </c>
      <c r="B9" s="281" t="s">
        <v>790</v>
      </c>
      <c r="C9" s="281" t="s">
        <v>792</v>
      </c>
    </row>
    <row r="10" spans="1:3" ht="63.75" x14ac:dyDescent="0.2">
      <c r="A10" s="217">
        <v>2</v>
      </c>
      <c r="B10" s="281" t="s">
        <v>791</v>
      </c>
      <c r="C10" s="281" t="s">
        <v>176</v>
      </c>
    </row>
    <row r="11" spans="1:3" ht="25.5" x14ac:dyDescent="0.2">
      <c r="A11" s="217">
        <v>3</v>
      </c>
      <c r="B11" s="281" t="s">
        <v>793</v>
      </c>
      <c r="C11" s="281" t="s">
        <v>177</v>
      </c>
    </row>
    <row r="12" spans="1:3" ht="25.5" x14ac:dyDescent="0.2">
      <c r="A12" s="217">
        <v>4</v>
      </c>
      <c r="B12" s="281" t="s">
        <v>794</v>
      </c>
      <c r="C12" s="281" t="s">
        <v>797</v>
      </c>
    </row>
    <row r="13" spans="1:3" ht="46.5" customHeight="1" x14ac:dyDescent="0.2">
      <c r="A13" s="217">
        <v>5</v>
      </c>
      <c r="B13" s="281" t="s">
        <v>795</v>
      </c>
      <c r="C13" s="281" t="s">
        <v>290</v>
      </c>
    </row>
    <row r="14" spans="1:3" ht="59.25" customHeight="1" x14ac:dyDescent="0.2">
      <c r="A14" s="217">
        <v>6</v>
      </c>
      <c r="B14" s="281" t="s">
        <v>796</v>
      </c>
      <c r="C14" s="217" t="s">
        <v>115</v>
      </c>
    </row>
    <row r="15" spans="1:3" ht="25.5" x14ac:dyDescent="0.2">
      <c r="A15" s="217">
        <v>7</v>
      </c>
      <c r="B15" s="281" t="s">
        <v>798</v>
      </c>
      <c r="C15" s="217">
        <v>8</v>
      </c>
    </row>
    <row r="19" spans="1:1" ht="15" x14ac:dyDescent="0.2">
      <c r="A19" s="38"/>
    </row>
  </sheetData>
  <mergeCells count="5">
    <mergeCell ref="A1:C1"/>
    <mergeCell ref="A2:C2"/>
    <mergeCell ref="A4:C4"/>
    <mergeCell ref="A5:C5"/>
    <mergeCell ref="A3:C3"/>
  </mergeCell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249"/>
  <sheetViews>
    <sheetView view="pageBreakPreview" topLeftCell="A10" zoomScaleNormal="100" zoomScaleSheetLayoutView="100" workbookViewId="0">
      <selection activeCell="D136" sqref="D136"/>
    </sheetView>
  </sheetViews>
  <sheetFormatPr defaultColWidth="8.140625" defaultRowHeight="11.25" x14ac:dyDescent="0.2"/>
  <cols>
    <col min="1" max="1" width="8.140625" style="128" customWidth="1"/>
    <col min="2" max="2" width="45.85546875" style="78" customWidth="1"/>
    <col min="3" max="6" width="19.42578125" style="78" customWidth="1"/>
    <col min="7" max="16384" width="8.140625" style="79"/>
  </cols>
  <sheetData>
    <row r="1" spans="1:6" s="31" customFormat="1" ht="15.75" x14ac:dyDescent="0.2">
      <c r="A1" s="436" t="s">
        <v>116</v>
      </c>
      <c r="B1" s="436"/>
      <c r="C1" s="436"/>
      <c r="D1" s="436"/>
      <c r="E1" s="436"/>
      <c r="F1" s="436"/>
    </row>
    <row r="2" spans="1:6" s="31" customFormat="1" ht="15.75" x14ac:dyDescent="0.2">
      <c r="A2" s="437" t="s">
        <v>117</v>
      </c>
      <c r="B2" s="437"/>
      <c r="C2" s="437"/>
      <c r="D2" s="437"/>
      <c r="E2" s="437"/>
      <c r="F2" s="437"/>
    </row>
    <row r="3" spans="1:6" s="31" customFormat="1" ht="15.75" x14ac:dyDescent="0.2">
      <c r="A3" s="437" t="str">
        <f>'52.9'!A3:G3</f>
        <v>по состоянию на 31.03.2026</v>
      </c>
      <c r="B3" s="437"/>
      <c r="C3" s="437"/>
      <c r="D3" s="437"/>
      <c r="E3" s="437"/>
      <c r="F3" s="437"/>
    </row>
    <row r="4" spans="1:6" s="31" customFormat="1" ht="15.75" x14ac:dyDescent="0.2">
      <c r="A4" s="437" t="s">
        <v>1029</v>
      </c>
      <c r="B4" s="437"/>
      <c r="C4" s="437"/>
      <c r="D4" s="437"/>
      <c r="E4" s="437"/>
      <c r="F4" s="437"/>
    </row>
    <row r="5" spans="1:6" s="31" customFormat="1" ht="15.75" x14ac:dyDescent="0.2">
      <c r="A5" s="457" t="s">
        <v>1030</v>
      </c>
      <c r="B5" s="457"/>
      <c r="C5" s="457"/>
      <c r="D5" s="457"/>
      <c r="E5" s="457"/>
      <c r="F5" s="457"/>
    </row>
    <row r="6" spans="1:6" ht="18" customHeight="1" x14ac:dyDescent="0.25">
      <c r="F6" s="21" t="s">
        <v>1031</v>
      </c>
    </row>
    <row r="7" spans="1:6" ht="27" customHeight="1" x14ac:dyDescent="0.2">
      <c r="A7" s="511" t="s">
        <v>401</v>
      </c>
      <c r="B7" s="511" t="s">
        <v>402</v>
      </c>
      <c r="C7" s="512" t="s">
        <v>625</v>
      </c>
      <c r="D7" s="512"/>
      <c r="E7" s="512"/>
      <c r="F7" s="511" t="s">
        <v>406</v>
      </c>
    </row>
    <row r="8" spans="1:6" s="80" customFormat="1" ht="63.75" x14ac:dyDescent="0.2">
      <c r="A8" s="511"/>
      <c r="B8" s="511"/>
      <c r="C8" s="221" t="s">
        <v>403</v>
      </c>
      <c r="D8" s="221" t="s">
        <v>404</v>
      </c>
      <c r="E8" s="221" t="s">
        <v>405</v>
      </c>
      <c r="F8" s="511"/>
    </row>
    <row r="9" spans="1:6" s="80" customFormat="1" ht="11.1" customHeight="1" x14ac:dyDescent="0.2">
      <c r="A9" s="221" t="s">
        <v>3</v>
      </c>
      <c r="B9" s="221" t="s">
        <v>4</v>
      </c>
      <c r="C9" s="221" t="s">
        <v>5</v>
      </c>
      <c r="D9" s="221" t="s">
        <v>6</v>
      </c>
      <c r="E9" s="221" t="s">
        <v>16</v>
      </c>
      <c r="F9" s="221" t="s">
        <v>7</v>
      </c>
    </row>
    <row r="10" spans="1:6" s="83" customFormat="1" ht="25.5" x14ac:dyDescent="0.2">
      <c r="A10" s="360">
        <v>1</v>
      </c>
      <c r="B10" s="361" t="s">
        <v>1032</v>
      </c>
      <c r="C10" s="370">
        <f>C11+C73</f>
        <v>0</v>
      </c>
      <c r="D10" s="370">
        <f t="shared" ref="D10:E10" si="0">D11+D73</f>
        <v>81541595.849999994</v>
      </c>
      <c r="E10" s="370">
        <f t="shared" si="0"/>
        <v>0</v>
      </c>
      <c r="F10" s="370">
        <f>SUM(C10:E10)</f>
        <v>81541595.849999994</v>
      </c>
    </row>
    <row r="11" spans="1:6" s="83" customFormat="1" ht="12.75" x14ac:dyDescent="0.2">
      <c r="A11" s="362">
        <v>2</v>
      </c>
      <c r="B11" s="363" t="s">
        <v>1033</v>
      </c>
      <c r="C11" s="371">
        <f>C12+C59+C70+C71+C72</f>
        <v>0</v>
      </c>
      <c r="D11" s="371">
        <f t="shared" ref="D11:E11" si="1">D12+D59+D70+D71+D72</f>
        <v>81541595.849999994</v>
      </c>
      <c r="E11" s="371">
        <f t="shared" si="1"/>
        <v>0</v>
      </c>
      <c r="F11" s="371">
        <f>SUM(C11:E11)</f>
        <v>81541595.849999994</v>
      </c>
    </row>
    <row r="12" spans="1:6" s="83" customFormat="1" ht="25.5" x14ac:dyDescent="0.2">
      <c r="A12" s="364">
        <v>3</v>
      </c>
      <c r="B12" s="365" t="s">
        <v>1034</v>
      </c>
      <c r="C12" s="372">
        <f>C13+C53</f>
        <v>0</v>
      </c>
      <c r="D12" s="372">
        <f t="shared" ref="D12:E12" si="2">D13+D53</f>
        <v>81541595.849999994</v>
      </c>
      <c r="E12" s="372">
        <f t="shared" si="2"/>
        <v>0</v>
      </c>
      <c r="F12" s="372">
        <f>SUM(C12:E12)</f>
        <v>81541595.849999994</v>
      </c>
    </row>
    <row r="13" spans="1:6" s="83" customFormat="1" ht="51" x14ac:dyDescent="0.2">
      <c r="A13" s="366">
        <v>4</v>
      </c>
      <c r="B13" s="367" t="s">
        <v>1035</v>
      </c>
      <c r="C13" s="373">
        <f>SUM(C14:C18)+C49+C50+C51+C52</f>
        <v>0</v>
      </c>
      <c r="D13" s="373">
        <f t="shared" ref="D13:E13" si="3">SUM(D14:D18)+D49+D50+D51+D52</f>
        <v>81541595.849999994</v>
      </c>
      <c r="E13" s="373">
        <f t="shared" si="3"/>
        <v>0</v>
      </c>
      <c r="F13" s="373">
        <f>SUM(C13:E13)</f>
        <v>81541595.849999994</v>
      </c>
    </row>
    <row r="14" spans="1:6" s="83" customFormat="1" ht="12.75" x14ac:dyDescent="0.2">
      <c r="A14" s="368">
        <v>5</v>
      </c>
      <c r="B14" s="369" t="s">
        <v>1036</v>
      </c>
      <c r="C14" s="374">
        <v>0</v>
      </c>
      <c r="D14" s="374">
        <f>'6.1'!C9</f>
        <v>81541595.849999994</v>
      </c>
      <c r="E14" s="374">
        <v>0</v>
      </c>
      <c r="F14" s="374">
        <f>SUM(C14:E14)</f>
        <v>81541595.849999994</v>
      </c>
    </row>
    <row r="15" spans="1:6" s="83" customFormat="1" ht="12.75" hidden="1" x14ac:dyDescent="0.2">
      <c r="A15" s="357">
        <v>6</v>
      </c>
      <c r="B15" s="358" t="s">
        <v>996</v>
      </c>
      <c r="C15" s="359">
        <v>0</v>
      </c>
      <c r="D15" s="359">
        <v>0</v>
      </c>
      <c r="E15" s="359">
        <v>0</v>
      </c>
      <c r="F15" s="359">
        <f t="shared" ref="F15:F17" si="4">SUM(C15:E15)</f>
        <v>0</v>
      </c>
    </row>
    <row r="16" spans="1:6" s="83" customFormat="1" ht="12.75" hidden="1" x14ac:dyDescent="0.2">
      <c r="A16" s="133">
        <v>7</v>
      </c>
      <c r="B16" s="87" t="s">
        <v>942</v>
      </c>
      <c r="C16" s="161">
        <v>0</v>
      </c>
      <c r="D16" s="161">
        <v>0</v>
      </c>
      <c r="E16" s="161">
        <v>0</v>
      </c>
      <c r="F16" s="160">
        <f t="shared" si="4"/>
        <v>0</v>
      </c>
    </row>
    <row r="17" spans="1:6" s="83" customFormat="1" ht="12.75" hidden="1" x14ac:dyDescent="0.2">
      <c r="A17" s="133">
        <v>8</v>
      </c>
      <c r="B17" s="87" t="s">
        <v>698</v>
      </c>
      <c r="C17" s="161">
        <v>0</v>
      </c>
      <c r="D17" s="161">
        <v>0</v>
      </c>
      <c r="E17" s="161">
        <v>0</v>
      </c>
      <c r="F17" s="160">
        <f t="shared" si="4"/>
        <v>0</v>
      </c>
    </row>
    <row r="18" spans="1:6" s="83" customFormat="1" ht="38.25" hidden="1" x14ac:dyDescent="0.2">
      <c r="A18" s="132">
        <v>9</v>
      </c>
      <c r="B18" s="89" t="s">
        <v>1037</v>
      </c>
      <c r="C18" s="159">
        <f>C19+C25+C31+C37+C43</f>
        <v>0</v>
      </c>
      <c r="D18" s="159">
        <f t="shared" ref="D18:E18" si="5">D19+D25+D31+D37+D43</f>
        <v>0</v>
      </c>
      <c r="E18" s="159">
        <f t="shared" si="5"/>
        <v>0</v>
      </c>
      <c r="F18" s="159">
        <f>SUM(C18:E18)</f>
        <v>0</v>
      </c>
    </row>
    <row r="19" spans="1:6" s="83" customFormat="1" ht="38.25" hidden="1" x14ac:dyDescent="0.2">
      <c r="A19" s="134">
        <v>10</v>
      </c>
      <c r="B19" s="135" t="s">
        <v>1038</v>
      </c>
      <c r="C19" s="162">
        <f>SUM(C20:C24)</f>
        <v>0</v>
      </c>
      <c r="D19" s="162">
        <f t="shared" ref="D19:E19" si="6">SUM(D20:D24)</f>
        <v>0</v>
      </c>
      <c r="E19" s="162">
        <f t="shared" si="6"/>
        <v>0</v>
      </c>
      <c r="F19" s="162">
        <f>SUM(C19:E19)</f>
        <v>0</v>
      </c>
    </row>
    <row r="20" spans="1:6" s="83" customFormat="1" ht="12.75" hidden="1" x14ac:dyDescent="0.2">
      <c r="A20" s="133">
        <v>11</v>
      </c>
      <c r="B20" s="87" t="s">
        <v>1039</v>
      </c>
      <c r="C20" s="161">
        <v>0</v>
      </c>
      <c r="D20" s="161">
        <v>0</v>
      </c>
      <c r="E20" s="161">
        <v>0</v>
      </c>
      <c r="F20" s="160">
        <f t="shared" ref="F20:F24" si="7">SUM(C20:E20)</f>
        <v>0</v>
      </c>
    </row>
    <row r="21" spans="1:6" s="83" customFormat="1" ht="12.75" hidden="1" x14ac:dyDescent="0.2">
      <c r="A21" s="133">
        <v>12</v>
      </c>
      <c r="B21" s="87" t="s">
        <v>1040</v>
      </c>
      <c r="C21" s="161">
        <v>0</v>
      </c>
      <c r="D21" s="161">
        <v>0</v>
      </c>
      <c r="E21" s="161">
        <v>0</v>
      </c>
      <c r="F21" s="160">
        <f t="shared" si="7"/>
        <v>0</v>
      </c>
    </row>
    <row r="22" spans="1:6" s="83" customFormat="1" ht="12.75" hidden="1" x14ac:dyDescent="0.2">
      <c r="A22" s="133">
        <v>13</v>
      </c>
      <c r="B22" s="87" t="s">
        <v>1041</v>
      </c>
      <c r="C22" s="161">
        <v>0</v>
      </c>
      <c r="D22" s="161">
        <v>0</v>
      </c>
      <c r="E22" s="161">
        <v>0</v>
      </c>
      <c r="F22" s="160">
        <f t="shared" si="7"/>
        <v>0</v>
      </c>
    </row>
    <row r="23" spans="1:6" s="83" customFormat="1" ht="12.75" hidden="1" x14ac:dyDescent="0.2">
      <c r="A23" s="133">
        <v>14</v>
      </c>
      <c r="B23" s="87" t="s">
        <v>1042</v>
      </c>
      <c r="C23" s="161">
        <v>0</v>
      </c>
      <c r="D23" s="161">
        <v>0</v>
      </c>
      <c r="E23" s="161">
        <v>0</v>
      </c>
      <c r="F23" s="160">
        <f t="shared" si="7"/>
        <v>0</v>
      </c>
    </row>
    <row r="24" spans="1:6" s="83" customFormat="1" ht="12.75" hidden="1" x14ac:dyDescent="0.2">
      <c r="A24" s="133">
        <v>15</v>
      </c>
      <c r="B24" s="87" t="s">
        <v>1043</v>
      </c>
      <c r="C24" s="161">
        <v>0</v>
      </c>
      <c r="D24" s="161">
        <v>0</v>
      </c>
      <c r="E24" s="161">
        <v>0</v>
      </c>
      <c r="F24" s="160">
        <f t="shared" si="7"/>
        <v>0</v>
      </c>
    </row>
    <row r="25" spans="1:6" s="83" customFormat="1" ht="38.25" hidden="1" x14ac:dyDescent="0.2">
      <c r="A25" s="134">
        <v>16</v>
      </c>
      <c r="B25" s="135" t="s">
        <v>1044</v>
      </c>
      <c r="C25" s="162">
        <f>SUM(C26:C30)</f>
        <v>0</v>
      </c>
      <c r="D25" s="162">
        <f t="shared" ref="D25:E25" si="8">SUM(D26:D30)</f>
        <v>0</v>
      </c>
      <c r="E25" s="162">
        <f t="shared" si="8"/>
        <v>0</v>
      </c>
      <c r="F25" s="162">
        <f>SUM(C25:E25)</f>
        <v>0</v>
      </c>
    </row>
    <row r="26" spans="1:6" s="83" customFormat="1" ht="12.75" hidden="1" x14ac:dyDescent="0.2">
      <c r="A26" s="133">
        <v>17</v>
      </c>
      <c r="B26" s="87" t="s">
        <v>1039</v>
      </c>
      <c r="C26" s="161">
        <v>0</v>
      </c>
      <c r="D26" s="161">
        <v>0</v>
      </c>
      <c r="E26" s="161">
        <v>0</v>
      </c>
      <c r="F26" s="160">
        <f t="shared" ref="F26:F30" si="9">SUM(C26:E26)</f>
        <v>0</v>
      </c>
    </row>
    <row r="27" spans="1:6" s="83" customFormat="1" ht="12.75" hidden="1" x14ac:dyDescent="0.2">
      <c r="A27" s="133">
        <v>18</v>
      </c>
      <c r="B27" s="87" t="s">
        <v>1040</v>
      </c>
      <c r="C27" s="161">
        <v>0</v>
      </c>
      <c r="D27" s="161">
        <v>0</v>
      </c>
      <c r="E27" s="161">
        <v>0</v>
      </c>
      <c r="F27" s="160">
        <f t="shared" si="9"/>
        <v>0</v>
      </c>
    </row>
    <row r="28" spans="1:6" s="83" customFormat="1" ht="12.75" hidden="1" x14ac:dyDescent="0.2">
      <c r="A28" s="133">
        <v>19</v>
      </c>
      <c r="B28" s="87" t="s">
        <v>1041</v>
      </c>
      <c r="C28" s="161">
        <v>0</v>
      </c>
      <c r="D28" s="161">
        <v>0</v>
      </c>
      <c r="E28" s="161">
        <v>0</v>
      </c>
      <c r="F28" s="160">
        <f t="shared" si="9"/>
        <v>0</v>
      </c>
    </row>
    <row r="29" spans="1:6" s="83" customFormat="1" ht="12.75" hidden="1" x14ac:dyDescent="0.2">
      <c r="A29" s="133">
        <v>20</v>
      </c>
      <c r="B29" s="87" t="s">
        <v>1042</v>
      </c>
      <c r="C29" s="161">
        <v>0</v>
      </c>
      <c r="D29" s="161">
        <v>0</v>
      </c>
      <c r="E29" s="161">
        <v>0</v>
      </c>
      <c r="F29" s="160">
        <f t="shared" si="9"/>
        <v>0</v>
      </c>
    </row>
    <row r="30" spans="1:6" s="83" customFormat="1" ht="12.75" hidden="1" x14ac:dyDescent="0.2">
      <c r="A30" s="133">
        <v>21</v>
      </c>
      <c r="B30" s="87" t="s">
        <v>1043</v>
      </c>
      <c r="C30" s="161">
        <v>0</v>
      </c>
      <c r="D30" s="161">
        <v>0</v>
      </c>
      <c r="E30" s="161">
        <v>0</v>
      </c>
      <c r="F30" s="160">
        <f t="shared" si="9"/>
        <v>0</v>
      </c>
    </row>
    <row r="31" spans="1:6" s="83" customFormat="1" ht="38.25" hidden="1" x14ac:dyDescent="0.2">
      <c r="A31" s="134">
        <v>22</v>
      </c>
      <c r="B31" s="135" t="s">
        <v>1045</v>
      </c>
      <c r="C31" s="162">
        <f>SUM(C32:C36)</f>
        <v>0</v>
      </c>
      <c r="D31" s="162">
        <f t="shared" ref="D31:E31" si="10">SUM(D32:D36)</f>
        <v>0</v>
      </c>
      <c r="E31" s="162">
        <f t="shared" si="10"/>
        <v>0</v>
      </c>
      <c r="F31" s="162">
        <f>SUM(C31:E31)</f>
        <v>0</v>
      </c>
    </row>
    <row r="32" spans="1:6" s="83" customFormat="1" ht="12.75" hidden="1" x14ac:dyDescent="0.2">
      <c r="A32" s="133">
        <v>23</v>
      </c>
      <c r="B32" s="87" t="s">
        <v>1039</v>
      </c>
      <c r="C32" s="161">
        <v>0</v>
      </c>
      <c r="D32" s="161">
        <v>0</v>
      </c>
      <c r="E32" s="161">
        <v>0</v>
      </c>
      <c r="F32" s="160">
        <f t="shared" ref="F32:F36" si="11">SUM(C32:E32)</f>
        <v>0</v>
      </c>
    </row>
    <row r="33" spans="1:6" s="83" customFormat="1" ht="12.75" hidden="1" x14ac:dyDescent="0.2">
      <c r="A33" s="133">
        <v>24</v>
      </c>
      <c r="B33" s="87" t="s">
        <v>1040</v>
      </c>
      <c r="C33" s="161">
        <v>0</v>
      </c>
      <c r="D33" s="161">
        <v>0</v>
      </c>
      <c r="E33" s="161">
        <v>0</v>
      </c>
      <c r="F33" s="160">
        <f t="shared" si="11"/>
        <v>0</v>
      </c>
    </row>
    <row r="34" spans="1:6" s="83" customFormat="1" ht="12.75" hidden="1" x14ac:dyDescent="0.2">
      <c r="A34" s="133">
        <v>25</v>
      </c>
      <c r="B34" s="87" t="s">
        <v>1041</v>
      </c>
      <c r="C34" s="161">
        <v>0</v>
      </c>
      <c r="D34" s="161">
        <v>0</v>
      </c>
      <c r="E34" s="161">
        <v>0</v>
      </c>
      <c r="F34" s="160">
        <f t="shared" si="11"/>
        <v>0</v>
      </c>
    </row>
    <row r="35" spans="1:6" s="83" customFormat="1" ht="12.75" hidden="1" x14ac:dyDescent="0.2">
      <c r="A35" s="133">
        <v>26</v>
      </c>
      <c r="B35" s="87" t="s">
        <v>1042</v>
      </c>
      <c r="C35" s="161">
        <v>0</v>
      </c>
      <c r="D35" s="161">
        <v>0</v>
      </c>
      <c r="E35" s="161">
        <v>0</v>
      </c>
      <c r="F35" s="160">
        <f t="shared" si="11"/>
        <v>0</v>
      </c>
    </row>
    <row r="36" spans="1:6" s="83" customFormat="1" ht="12.75" hidden="1" x14ac:dyDescent="0.2">
      <c r="A36" s="133">
        <v>27</v>
      </c>
      <c r="B36" s="87" t="s">
        <v>1043</v>
      </c>
      <c r="C36" s="161">
        <v>0</v>
      </c>
      <c r="D36" s="161">
        <v>0</v>
      </c>
      <c r="E36" s="161">
        <v>0</v>
      </c>
      <c r="F36" s="160">
        <f t="shared" si="11"/>
        <v>0</v>
      </c>
    </row>
    <row r="37" spans="1:6" s="83" customFormat="1" ht="38.25" hidden="1" x14ac:dyDescent="0.2">
      <c r="A37" s="134">
        <v>28</v>
      </c>
      <c r="B37" s="135" t="s">
        <v>1046</v>
      </c>
      <c r="C37" s="162">
        <f>SUM(C38:C42)</f>
        <v>0</v>
      </c>
      <c r="D37" s="162">
        <f t="shared" ref="D37:E37" si="12">SUM(D38:D42)</f>
        <v>0</v>
      </c>
      <c r="E37" s="162">
        <f t="shared" si="12"/>
        <v>0</v>
      </c>
      <c r="F37" s="162">
        <f>SUM(C37:E37)</f>
        <v>0</v>
      </c>
    </row>
    <row r="38" spans="1:6" s="83" customFormat="1" ht="12.75" hidden="1" x14ac:dyDescent="0.2">
      <c r="A38" s="133">
        <v>29</v>
      </c>
      <c r="B38" s="87" t="s">
        <v>1039</v>
      </c>
      <c r="C38" s="161">
        <v>0</v>
      </c>
      <c r="D38" s="161">
        <v>0</v>
      </c>
      <c r="E38" s="161">
        <v>0</v>
      </c>
      <c r="F38" s="160">
        <f t="shared" ref="F38:F42" si="13">SUM(C38:E38)</f>
        <v>0</v>
      </c>
    </row>
    <row r="39" spans="1:6" s="83" customFormat="1" ht="12.75" hidden="1" x14ac:dyDescent="0.2">
      <c r="A39" s="133">
        <v>30</v>
      </c>
      <c r="B39" s="87" t="s">
        <v>1040</v>
      </c>
      <c r="C39" s="161">
        <v>0</v>
      </c>
      <c r="D39" s="161">
        <v>0</v>
      </c>
      <c r="E39" s="161">
        <v>0</v>
      </c>
      <c r="F39" s="160">
        <f t="shared" si="13"/>
        <v>0</v>
      </c>
    </row>
    <row r="40" spans="1:6" s="83" customFormat="1" ht="12.75" hidden="1" x14ac:dyDescent="0.2">
      <c r="A40" s="133">
        <v>31</v>
      </c>
      <c r="B40" s="87" t="s">
        <v>1041</v>
      </c>
      <c r="C40" s="161">
        <v>0</v>
      </c>
      <c r="D40" s="161">
        <v>0</v>
      </c>
      <c r="E40" s="161">
        <v>0</v>
      </c>
      <c r="F40" s="160">
        <f t="shared" si="13"/>
        <v>0</v>
      </c>
    </row>
    <row r="41" spans="1:6" s="83" customFormat="1" ht="12.75" hidden="1" x14ac:dyDescent="0.2">
      <c r="A41" s="133">
        <v>32</v>
      </c>
      <c r="B41" s="87" t="s">
        <v>1042</v>
      </c>
      <c r="C41" s="161">
        <v>0</v>
      </c>
      <c r="D41" s="161">
        <v>0</v>
      </c>
      <c r="E41" s="161">
        <v>0</v>
      </c>
      <c r="F41" s="160">
        <f t="shared" si="13"/>
        <v>0</v>
      </c>
    </row>
    <row r="42" spans="1:6" s="83" customFormat="1" ht="12.75" hidden="1" x14ac:dyDescent="0.2">
      <c r="A42" s="133">
        <v>33</v>
      </c>
      <c r="B42" s="87" t="s">
        <v>1043</v>
      </c>
      <c r="C42" s="161">
        <v>0</v>
      </c>
      <c r="D42" s="161">
        <v>0</v>
      </c>
      <c r="E42" s="161">
        <v>0</v>
      </c>
      <c r="F42" s="160">
        <f t="shared" si="13"/>
        <v>0</v>
      </c>
    </row>
    <row r="43" spans="1:6" s="83" customFormat="1" ht="25.5" hidden="1" x14ac:dyDescent="0.2">
      <c r="A43" s="134">
        <v>34</v>
      </c>
      <c r="B43" s="135" t="s">
        <v>1047</v>
      </c>
      <c r="C43" s="162">
        <f>SUM(C44:C48)</f>
        <v>0</v>
      </c>
      <c r="D43" s="162">
        <f t="shared" ref="D43:E43" si="14">SUM(D44:D48)</f>
        <v>0</v>
      </c>
      <c r="E43" s="162">
        <f t="shared" si="14"/>
        <v>0</v>
      </c>
      <c r="F43" s="162">
        <f>SUM(C43:E43)</f>
        <v>0</v>
      </c>
    </row>
    <row r="44" spans="1:6" s="83" customFormat="1" ht="12.75" hidden="1" x14ac:dyDescent="0.2">
      <c r="A44" s="133">
        <v>35</v>
      </c>
      <c r="B44" s="87" t="s">
        <v>1039</v>
      </c>
      <c r="C44" s="161">
        <v>0</v>
      </c>
      <c r="D44" s="161">
        <v>0</v>
      </c>
      <c r="E44" s="161">
        <v>0</v>
      </c>
      <c r="F44" s="160">
        <f t="shared" ref="F44:F48" si="15">SUM(C44:E44)</f>
        <v>0</v>
      </c>
    </row>
    <row r="45" spans="1:6" s="83" customFormat="1" ht="12.75" hidden="1" x14ac:dyDescent="0.2">
      <c r="A45" s="133">
        <v>36</v>
      </c>
      <c r="B45" s="87" t="s">
        <v>1040</v>
      </c>
      <c r="C45" s="161">
        <v>0</v>
      </c>
      <c r="D45" s="161">
        <v>0</v>
      </c>
      <c r="E45" s="161">
        <v>0</v>
      </c>
      <c r="F45" s="160">
        <f t="shared" si="15"/>
        <v>0</v>
      </c>
    </row>
    <row r="46" spans="1:6" s="83" customFormat="1" ht="12.75" hidden="1" x14ac:dyDescent="0.2">
      <c r="A46" s="133">
        <v>37</v>
      </c>
      <c r="B46" s="87" t="s">
        <v>1041</v>
      </c>
      <c r="C46" s="161">
        <v>0</v>
      </c>
      <c r="D46" s="161">
        <v>0</v>
      </c>
      <c r="E46" s="161">
        <v>0</v>
      </c>
      <c r="F46" s="160">
        <f t="shared" si="15"/>
        <v>0</v>
      </c>
    </row>
    <row r="47" spans="1:6" s="83" customFormat="1" ht="12.75" hidden="1" x14ac:dyDescent="0.2">
      <c r="A47" s="133">
        <v>38</v>
      </c>
      <c r="B47" s="87" t="s">
        <v>1042</v>
      </c>
      <c r="C47" s="161">
        <v>0</v>
      </c>
      <c r="D47" s="161">
        <v>0</v>
      </c>
      <c r="E47" s="161">
        <v>0</v>
      </c>
      <c r="F47" s="160">
        <f t="shared" si="15"/>
        <v>0</v>
      </c>
    </row>
    <row r="48" spans="1:6" s="83" customFormat="1" ht="12.75" hidden="1" x14ac:dyDescent="0.2">
      <c r="A48" s="133">
        <v>39</v>
      </c>
      <c r="B48" s="87" t="s">
        <v>1043</v>
      </c>
      <c r="C48" s="161">
        <v>0</v>
      </c>
      <c r="D48" s="161">
        <v>0</v>
      </c>
      <c r="E48" s="161">
        <v>0</v>
      </c>
      <c r="F48" s="160">
        <f t="shared" si="15"/>
        <v>0</v>
      </c>
    </row>
    <row r="49" spans="1:6" s="83" customFormat="1" ht="25.5" hidden="1" x14ac:dyDescent="0.2">
      <c r="A49" s="132">
        <v>40</v>
      </c>
      <c r="B49" s="89" t="s">
        <v>1020</v>
      </c>
      <c r="C49" s="159">
        <v>0</v>
      </c>
      <c r="D49" s="159">
        <v>0</v>
      </c>
      <c r="E49" s="159">
        <v>0</v>
      </c>
      <c r="F49" s="159">
        <f>SUM(C49:E49)</f>
        <v>0</v>
      </c>
    </row>
    <row r="50" spans="1:6" s="83" customFormat="1" ht="25.5" hidden="1" x14ac:dyDescent="0.2">
      <c r="A50" s="132">
        <v>41</v>
      </c>
      <c r="B50" s="89" t="s">
        <v>386</v>
      </c>
      <c r="C50" s="159">
        <v>0</v>
      </c>
      <c r="D50" s="159">
        <v>0</v>
      </c>
      <c r="E50" s="159">
        <v>0</v>
      </c>
      <c r="F50" s="159">
        <f>SUM(C50:E50)</f>
        <v>0</v>
      </c>
    </row>
    <row r="51" spans="1:6" s="83" customFormat="1" ht="12.75" hidden="1" x14ac:dyDescent="0.2">
      <c r="A51" s="132">
        <v>42</v>
      </c>
      <c r="B51" s="89" t="s">
        <v>997</v>
      </c>
      <c r="C51" s="159">
        <v>0</v>
      </c>
      <c r="D51" s="159">
        <v>0</v>
      </c>
      <c r="E51" s="159">
        <v>0</v>
      </c>
      <c r="F51" s="159">
        <f t="shared" ref="F51:F52" si="16">SUM(C51:E51)</f>
        <v>0</v>
      </c>
    </row>
    <row r="52" spans="1:6" s="83" customFormat="1" ht="12.75" hidden="1" x14ac:dyDescent="0.2">
      <c r="A52" s="132">
        <v>43</v>
      </c>
      <c r="B52" s="89" t="s">
        <v>413</v>
      </c>
      <c r="C52" s="159">
        <v>0</v>
      </c>
      <c r="D52" s="159">
        <v>0</v>
      </c>
      <c r="E52" s="159">
        <v>0</v>
      </c>
      <c r="F52" s="159">
        <f t="shared" si="16"/>
        <v>0</v>
      </c>
    </row>
    <row r="53" spans="1:6" s="83" customFormat="1" ht="51" hidden="1" x14ac:dyDescent="0.2">
      <c r="A53" s="131">
        <v>44</v>
      </c>
      <c r="B53" s="85" t="s">
        <v>1048</v>
      </c>
      <c r="C53" s="158">
        <f>SUM(C54:C58)</f>
        <v>0</v>
      </c>
      <c r="D53" s="158">
        <f t="shared" ref="D53:E53" si="17">SUM(D54:D58)</f>
        <v>0</v>
      </c>
      <c r="E53" s="158">
        <f t="shared" si="17"/>
        <v>0</v>
      </c>
      <c r="F53" s="158">
        <f>SUM(C53:E53)</f>
        <v>0</v>
      </c>
    </row>
    <row r="54" spans="1:6" s="83" customFormat="1" ht="12.75" hidden="1" x14ac:dyDescent="0.2">
      <c r="A54" s="133">
        <v>45</v>
      </c>
      <c r="B54" s="87" t="s">
        <v>996</v>
      </c>
      <c r="C54" s="161">
        <v>0</v>
      </c>
      <c r="D54" s="161">
        <v>0</v>
      </c>
      <c r="E54" s="161">
        <v>0</v>
      </c>
      <c r="F54" s="160">
        <f t="shared" ref="F54:F58" si="18">SUM(C54:E54)</f>
        <v>0</v>
      </c>
    </row>
    <row r="55" spans="1:6" s="83" customFormat="1" ht="25.5" hidden="1" x14ac:dyDescent="0.2">
      <c r="A55" s="133">
        <v>46</v>
      </c>
      <c r="B55" s="87" t="s">
        <v>386</v>
      </c>
      <c r="C55" s="161">
        <v>0</v>
      </c>
      <c r="D55" s="161">
        <v>0</v>
      </c>
      <c r="E55" s="161">
        <v>0</v>
      </c>
      <c r="F55" s="160">
        <f t="shared" si="18"/>
        <v>0</v>
      </c>
    </row>
    <row r="56" spans="1:6" s="83" customFormat="1" ht="12.75" hidden="1" x14ac:dyDescent="0.2">
      <c r="A56" s="133">
        <v>47</v>
      </c>
      <c r="B56" s="87" t="s">
        <v>997</v>
      </c>
      <c r="C56" s="161">
        <v>0</v>
      </c>
      <c r="D56" s="161">
        <v>0</v>
      </c>
      <c r="E56" s="161">
        <v>0</v>
      </c>
      <c r="F56" s="160">
        <f t="shared" si="18"/>
        <v>0</v>
      </c>
    </row>
    <row r="57" spans="1:6" s="83" customFormat="1" ht="12.75" hidden="1" x14ac:dyDescent="0.2">
      <c r="A57" s="133">
        <v>48</v>
      </c>
      <c r="B57" s="87" t="s">
        <v>998</v>
      </c>
      <c r="C57" s="161">
        <v>0</v>
      </c>
      <c r="D57" s="161">
        <v>0</v>
      </c>
      <c r="E57" s="161">
        <v>0</v>
      </c>
      <c r="F57" s="160">
        <f t="shared" si="18"/>
        <v>0</v>
      </c>
    </row>
    <row r="58" spans="1:6" s="83" customFormat="1" ht="12.75" hidden="1" x14ac:dyDescent="0.2">
      <c r="A58" s="133">
        <v>49</v>
      </c>
      <c r="B58" s="87" t="s">
        <v>413</v>
      </c>
      <c r="C58" s="161">
        <v>0</v>
      </c>
      <c r="D58" s="161">
        <v>0</v>
      </c>
      <c r="E58" s="161">
        <v>0</v>
      </c>
      <c r="F58" s="160">
        <f t="shared" si="18"/>
        <v>0</v>
      </c>
    </row>
    <row r="59" spans="1:6" s="83" customFormat="1" ht="38.25" hidden="1" x14ac:dyDescent="0.2">
      <c r="A59" s="131">
        <v>50</v>
      </c>
      <c r="B59" s="85" t="s">
        <v>1049</v>
      </c>
      <c r="C59" s="158">
        <f>C60+C66</f>
        <v>0</v>
      </c>
      <c r="D59" s="158">
        <f t="shared" ref="D59:E59" si="19">D60+D66</f>
        <v>0</v>
      </c>
      <c r="E59" s="158">
        <f t="shared" si="19"/>
        <v>0</v>
      </c>
      <c r="F59" s="158">
        <f>SUM(C59:E59)</f>
        <v>0</v>
      </c>
    </row>
    <row r="60" spans="1:6" s="83" customFormat="1" ht="38.25" hidden="1" x14ac:dyDescent="0.2">
      <c r="A60" s="132">
        <v>51</v>
      </c>
      <c r="B60" s="89" t="s">
        <v>1050</v>
      </c>
      <c r="C60" s="159">
        <f>SUM(C61:C65)</f>
        <v>0</v>
      </c>
      <c r="D60" s="159">
        <f t="shared" ref="D60:E60" si="20">SUM(D61:D65)</f>
        <v>0</v>
      </c>
      <c r="E60" s="159">
        <f t="shared" si="20"/>
        <v>0</v>
      </c>
      <c r="F60" s="159">
        <f>SUM(C60:E60)</f>
        <v>0</v>
      </c>
    </row>
    <row r="61" spans="1:6" s="83" customFormat="1" ht="12.75" hidden="1" x14ac:dyDescent="0.2">
      <c r="A61" s="133">
        <v>52</v>
      </c>
      <c r="B61" s="87" t="s">
        <v>996</v>
      </c>
      <c r="C61" s="161">
        <v>0</v>
      </c>
      <c r="D61" s="161">
        <v>0</v>
      </c>
      <c r="E61" s="161">
        <v>0</v>
      </c>
      <c r="F61" s="160">
        <f t="shared" ref="F61:F65" si="21">SUM(C61:E61)</f>
        <v>0</v>
      </c>
    </row>
    <row r="62" spans="1:6" s="83" customFormat="1" ht="25.5" hidden="1" x14ac:dyDescent="0.2">
      <c r="A62" s="133">
        <v>53</v>
      </c>
      <c r="B62" s="87" t="s">
        <v>386</v>
      </c>
      <c r="C62" s="161">
        <v>0</v>
      </c>
      <c r="D62" s="161">
        <v>0</v>
      </c>
      <c r="E62" s="161">
        <v>0</v>
      </c>
      <c r="F62" s="160">
        <f t="shared" si="21"/>
        <v>0</v>
      </c>
    </row>
    <row r="63" spans="1:6" s="83" customFormat="1" ht="12.75" hidden="1" x14ac:dyDescent="0.2">
      <c r="A63" s="133">
        <v>54</v>
      </c>
      <c r="B63" s="87" t="s">
        <v>997</v>
      </c>
      <c r="C63" s="161">
        <v>0</v>
      </c>
      <c r="D63" s="161">
        <v>0</v>
      </c>
      <c r="E63" s="161">
        <v>0</v>
      </c>
      <c r="F63" s="160">
        <f t="shared" si="21"/>
        <v>0</v>
      </c>
    </row>
    <row r="64" spans="1:6" s="83" customFormat="1" ht="12.75" hidden="1" x14ac:dyDescent="0.2">
      <c r="A64" s="133">
        <v>55</v>
      </c>
      <c r="B64" s="87" t="s">
        <v>998</v>
      </c>
      <c r="C64" s="161">
        <v>0</v>
      </c>
      <c r="D64" s="161">
        <v>0</v>
      </c>
      <c r="E64" s="161">
        <v>0</v>
      </c>
      <c r="F64" s="160">
        <f t="shared" si="21"/>
        <v>0</v>
      </c>
    </row>
    <row r="65" spans="1:6" s="83" customFormat="1" ht="12.75" hidden="1" x14ac:dyDescent="0.2">
      <c r="A65" s="133">
        <v>56</v>
      </c>
      <c r="B65" s="87" t="s">
        <v>413</v>
      </c>
      <c r="C65" s="161">
        <v>0</v>
      </c>
      <c r="D65" s="161">
        <v>0</v>
      </c>
      <c r="E65" s="161">
        <v>0</v>
      </c>
      <c r="F65" s="160">
        <f t="shared" si="21"/>
        <v>0</v>
      </c>
    </row>
    <row r="66" spans="1:6" s="83" customFormat="1" ht="38.25" hidden="1" x14ac:dyDescent="0.2">
      <c r="A66" s="132">
        <v>57</v>
      </c>
      <c r="B66" s="89" t="s">
        <v>1051</v>
      </c>
      <c r="C66" s="159">
        <f>SUM(C67:C70)</f>
        <v>0</v>
      </c>
      <c r="D66" s="159">
        <f t="shared" ref="D66:E66" si="22">SUM(D67:D70)</f>
        <v>0</v>
      </c>
      <c r="E66" s="159">
        <f t="shared" si="22"/>
        <v>0</v>
      </c>
      <c r="F66" s="159">
        <f>SUM(C66:E66)</f>
        <v>0</v>
      </c>
    </row>
    <row r="67" spans="1:6" s="83" customFormat="1" ht="12.75" hidden="1" x14ac:dyDescent="0.2">
      <c r="A67" s="133">
        <v>58</v>
      </c>
      <c r="B67" s="87" t="s">
        <v>1036</v>
      </c>
      <c r="C67" s="161">
        <v>0</v>
      </c>
      <c r="D67" s="161">
        <v>0</v>
      </c>
      <c r="E67" s="161">
        <v>0</v>
      </c>
      <c r="F67" s="160">
        <f t="shared" ref="F67:F87" si="23">SUM(C67:E67)</f>
        <v>0</v>
      </c>
    </row>
    <row r="68" spans="1:6" s="83" customFormat="1" ht="12.75" hidden="1" x14ac:dyDescent="0.2">
      <c r="A68" s="133">
        <v>59</v>
      </c>
      <c r="B68" s="87" t="s">
        <v>1052</v>
      </c>
      <c r="C68" s="161">
        <v>0</v>
      </c>
      <c r="D68" s="161">
        <v>0</v>
      </c>
      <c r="E68" s="161">
        <v>0</v>
      </c>
      <c r="F68" s="160">
        <f t="shared" si="23"/>
        <v>0</v>
      </c>
    </row>
    <row r="69" spans="1:6" s="83" customFormat="1" ht="12.75" hidden="1" x14ac:dyDescent="0.2">
      <c r="A69" s="133">
        <v>60</v>
      </c>
      <c r="B69" s="87" t="s">
        <v>413</v>
      </c>
      <c r="C69" s="161">
        <v>0</v>
      </c>
      <c r="D69" s="161">
        <v>0</v>
      </c>
      <c r="E69" s="161">
        <v>0</v>
      </c>
      <c r="F69" s="160">
        <f t="shared" si="23"/>
        <v>0</v>
      </c>
    </row>
    <row r="70" spans="1:6" s="83" customFormat="1" ht="12.75" hidden="1" x14ac:dyDescent="0.2">
      <c r="A70" s="132">
        <v>61</v>
      </c>
      <c r="B70" s="89" t="s">
        <v>418</v>
      </c>
      <c r="C70" s="159">
        <v>0</v>
      </c>
      <c r="D70" s="159">
        <v>0</v>
      </c>
      <c r="E70" s="159">
        <v>0</v>
      </c>
      <c r="F70" s="159">
        <f t="shared" si="23"/>
        <v>0</v>
      </c>
    </row>
    <row r="71" spans="1:6" s="83" customFormat="1" ht="12.75" hidden="1" x14ac:dyDescent="0.2">
      <c r="A71" s="132">
        <v>62</v>
      </c>
      <c r="B71" s="89" t="s">
        <v>417</v>
      </c>
      <c r="C71" s="159">
        <v>0</v>
      </c>
      <c r="D71" s="159">
        <v>0</v>
      </c>
      <c r="E71" s="159">
        <v>0</v>
      </c>
      <c r="F71" s="159">
        <f t="shared" si="23"/>
        <v>0</v>
      </c>
    </row>
    <row r="72" spans="1:6" s="83" customFormat="1" ht="12.75" hidden="1" x14ac:dyDescent="0.2">
      <c r="A72" s="132">
        <v>63</v>
      </c>
      <c r="B72" s="89" t="s">
        <v>1053</v>
      </c>
      <c r="C72" s="159">
        <v>0</v>
      </c>
      <c r="D72" s="159">
        <v>0</v>
      </c>
      <c r="E72" s="159">
        <v>0</v>
      </c>
      <c r="F72" s="159">
        <f t="shared" si="23"/>
        <v>0</v>
      </c>
    </row>
    <row r="73" spans="1:6" s="83" customFormat="1" ht="12.75" hidden="1" x14ac:dyDescent="0.2">
      <c r="A73" s="129">
        <v>64</v>
      </c>
      <c r="B73" s="130" t="s">
        <v>1054</v>
      </c>
      <c r="C73" s="157">
        <f>SUM(C74:C75)</f>
        <v>0</v>
      </c>
      <c r="D73" s="157">
        <f t="shared" ref="D73:E73" si="24">SUM(D74:D75)</f>
        <v>0</v>
      </c>
      <c r="E73" s="157">
        <f t="shared" si="24"/>
        <v>0</v>
      </c>
      <c r="F73" s="157">
        <f t="shared" si="23"/>
        <v>0</v>
      </c>
    </row>
    <row r="74" spans="1:6" s="83" customFormat="1" ht="12.75" hidden="1" x14ac:dyDescent="0.2">
      <c r="A74" s="133">
        <v>65</v>
      </c>
      <c r="B74" s="87" t="s">
        <v>1055</v>
      </c>
      <c r="C74" s="161">
        <v>0</v>
      </c>
      <c r="D74" s="161">
        <v>0</v>
      </c>
      <c r="E74" s="161">
        <v>0</v>
      </c>
      <c r="F74" s="160">
        <f t="shared" si="23"/>
        <v>0</v>
      </c>
    </row>
    <row r="75" spans="1:6" s="83" customFormat="1" ht="12.75" hidden="1" x14ac:dyDescent="0.2">
      <c r="A75" s="133">
        <v>66</v>
      </c>
      <c r="B75" s="87" t="s">
        <v>1056</v>
      </c>
      <c r="C75" s="161">
        <v>0</v>
      </c>
      <c r="D75" s="161">
        <v>0</v>
      </c>
      <c r="E75" s="161">
        <v>0</v>
      </c>
      <c r="F75" s="160">
        <f t="shared" si="23"/>
        <v>0</v>
      </c>
    </row>
    <row r="76" spans="1:6" s="83" customFormat="1" ht="12.75" hidden="1" x14ac:dyDescent="0.2">
      <c r="A76" s="132">
        <v>67</v>
      </c>
      <c r="B76" s="89" t="s">
        <v>1057</v>
      </c>
      <c r="C76" s="159">
        <v>0</v>
      </c>
      <c r="D76" s="159">
        <v>0</v>
      </c>
      <c r="E76" s="159">
        <v>0</v>
      </c>
      <c r="F76" s="159">
        <f t="shared" si="23"/>
        <v>0</v>
      </c>
    </row>
    <row r="77" spans="1:6" s="83" customFormat="1" ht="25.5" hidden="1" x14ac:dyDescent="0.2">
      <c r="A77" s="132">
        <v>68</v>
      </c>
      <c r="B77" s="89" t="s">
        <v>1058</v>
      </c>
      <c r="C77" s="159">
        <f>C78+C125</f>
        <v>0</v>
      </c>
      <c r="D77" s="159">
        <f>D78+D125</f>
        <v>0</v>
      </c>
      <c r="E77" s="159">
        <f t="shared" ref="E77" si="25">E78+E125</f>
        <v>0</v>
      </c>
      <c r="F77" s="159">
        <f t="shared" si="23"/>
        <v>0</v>
      </c>
    </row>
    <row r="78" spans="1:6" s="83" customFormat="1" ht="12.75" hidden="1" x14ac:dyDescent="0.2">
      <c r="A78" s="132">
        <v>69</v>
      </c>
      <c r="B78" s="89" t="s">
        <v>1059</v>
      </c>
      <c r="C78" s="159">
        <v>0</v>
      </c>
      <c r="D78" s="159">
        <v>0</v>
      </c>
      <c r="E78" s="159">
        <v>0</v>
      </c>
      <c r="F78" s="159">
        <f t="shared" si="23"/>
        <v>0</v>
      </c>
    </row>
    <row r="79" spans="1:6" s="83" customFormat="1" ht="38.25" hidden="1" x14ac:dyDescent="0.2">
      <c r="A79" s="132">
        <v>70</v>
      </c>
      <c r="B79" s="89" t="s">
        <v>1060</v>
      </c>
      <c r="C79" s="159">
        <f>C80+C116</f>
        <v>0</v>
      </c>
      <c r="D79" s="159">
        <f t="shared" ref="D79:E79" si="26">D80+D116</f>
        <v>0</v>
      </c>
      <c r="E79" s="159">
        <f t="shared" si="26"/>
        <v>0</v>
      </c>
      <c r="F79" s="159">
        <f t="shared" si="23"/>
        <v>0</v>
      </c>
    </row>
    <row r="80" spans="1:6" s="83" customFormat="1" ht="51" hidden="1" x14ac:dyDescent="0.2">
      <c r="A80" s="132">
        <v>71</v>
      </c>
      <c r="B80" s="89" t="s">
        <v>1061</v>
      </c>
      <c r="C80" s="159">
        <f>C81+C112+C113+C114+C115</f>
        <v>0</v>
      </c>
      <c r="D80" s="159">
        <f t="shared" ref="D80:E80" si="27">D81+D112+D113+D114+D115</f>
        <v>0</v>
      </c>
      <c r="E80" s="159">
        <f t="shared" si="27"/>
        <v>0</v>
      </c>
      <c r="F80" s="159">
        <f t="shared" si="23"/>
        <v>0</v>
      </c>
    </row>
    <row r="81" spans="1:6" s="83" customFormat="1" ht="25.5" hidden="1" x14ac:dyDescent="0.2">
      <c r="A81" s="132">
        <v>72</v>
      </c>
      <c r="B81" s="89" t="s">
        <v>1062</v>
      </c>
      <c r="C81" s="159">
        <f>C82+C88+C94+C100+C106</f>
        <v>0</v>
      </c>
      <c r="D81" s="159">
        <f t="shared" ref="D81:E81" si="28">D82+D88+D94+D100+D106</f>
        <v>0</v>
      </c>
      <c r="E81" s="159">
        <f t="shared" si="28"/>
        <v>0</v>
      </c>
      <c r="F81" s="159">
        <f t="shared" si="23"/>
        <v>0</v>
      </c>
    </row>
    <row r="82" spans="1:6" s="83" customFormat="1" ht="38.25" hidden="1" x14ac:dyDescent="0.2">
      <c r="A82" s="132">
        <v>73</v>
      </c>
      <c r="B82" s="89" t="s">
        <v>1038</v>
      </c>
      <c r="C82" s="159">
        <f>SUM(C83:C87)</f>
        <v>0</v>
      </c>
      <c r="D82" s="159">
        <f t="shared" ref="D82:E82" si="29">SUM(D83:D87)</f>
        <v>0</v>
      </c>
      <c r="E82" s="159">
        <f t="shared" si="29"/>
        <v>0</v>
      </c>
      <c r="F82" s="159">
        <f t="shared" si="23"/>
        <v>0</v>
      </c>
    </row>
    <row r="83" spans="1:6" s="83" customFormat="1" ht="12.75" hidden="1" x14ac:dyDescent="0.2">
      <c r="A83" s="133">
        <v>74</v>
      </c>
      <c r="B83" s="87" t="s">
        <v>1039</v>
      </c>
      <c r="C83" s="161">
        <v>0</v>
      </c>
      <c r="D83" s="161">
        <v>0</v>
      </c>
      <c r="E83" s="161">
        <v>0</v>
      </c>
      <c r="F83" s="160">
        <f t="shared" si="23"/>
        <v>0</v>
      </c>
    </row>
    <row r="84" spans="1:6" s="83" customFormat="1" ht="12.75" hidden="1" x14ac:dyDescent="0.2">
      <c r="A84" s="133">
        <v>75</v>
      </c>
      <c r="B84" s="87" t="s">
        <v>1040</v>
      </c>
      <c r="C84" s="161">
        <v>0</v>
      </c>
      <c r="D84" s="161">
        <v>0</v>
      </c>
      <c r="E84" s="161">
        <v>0</v>
      </c>
      <c r="F84" s="160">
        <f t="shared" si="23"/>
        <v>0</v>
      </c>
    </row>
    <row r="85" spans="1:6" s="83" customFormat="1" ht="12.75" hidden="1" x14ac:dyDescent="0.2">
      <c r="A85" s="133">
        <v>76</v>
      </c>
      <c r="B85" s="87" t="s">
        <v>1041</v>
      </c>
      <c r="C85" s="161">
        <v>0</v>
      </c>
      <c r="D85" s="161">
        <v>0</v>
      </c>
      <c r="E85" s="161">
        <v>0</v>
      </c>
      <c r="F85" s="160">
        <f t="shared" si="23"/>
        <v>0</v>
      </c>
    </row>
    <row r="86" spans="1:6" s="83" customFormat="1" ht="12.75" hidden="1" x14ac:dyDescent="0.2">
      <c r="A86" s="133">
        <v>77</v>
      </c>
      <c r="B86" s="87" t="s">
        <v>1042</v>
      </c>
      <c r="C86" s="161">
        <v>0</v>
      </c>
      <c r="D86" s="161">
        <v>0</v>
      </c>
      <c r="E86" s="161">
        <v>0</v>
      </c>
      <c r="F86" s="160">
        <f t="shared" si="23"/>
        <v>0</v>
      </c>
    </row>
    <row r="87" spans="1:6" s="83" customFormat="1" ht="12.75" hidden="1" x14ac:dyDescent="0.2">
      <c r="A87" s="133">
        <v>78</v>
      </c>
      <c r="B87" s="87" t="s">
        <v>1043</v>
      </c>
      <c r="C87" s="161">
        <v>0</v>
      </c>
      <c r="D87" s="161">
        <v>0</v>
      </c>
      <c r="E87" s="161">
        <v>0</v>
      </c>
      <c r="F87" s="160">
        <f t="shared" si="23"/>
        <v>0</v>
      </c>
    </row>
    <row r="88" spans="1:6" s="83" customFormat="1" ht="38.25" hidden="1" x14ac:dyDescent="0.2">
      <c r="A88" s="132">
        <v>79</v>
      </c>
      <c r="B88" s="89" t="s">
        <v>1044</v>
      </c>
      <c r="C88" s="159">
        <f>SUM(C89:C93)</f>
        <v>0</v>
      </c>
      <c r="D88" s="159">
        <f t="shared" ref="D88:E88" si="30">SUM(D89:D93)</f>
        <v>0</v>
      </c>
      <c r="E88" s="159">
        <f t="shared" si="30"/>
        <v>0</v>
      </c>
      <c r="F88" s="159">
        <f>SUM(C88:E88)</f>
        <v>0</v>
      </c>
    </row>
    <row r="89" spans="1:6" s="83" customFormat="1" ht="12.75" hidden="1" x14ac:dyDescent="0.2">
      <c r="A89" s="133">
        <v>80</v>
      </c>
      <c r="B89" s="87" t="s">
        <v>1039</v>
      </c>
      <c r="C89" s="161">
        <v>0</v>
      </c>
      <c r="D89" s="161">
        <v>0</v>
      </c>
      <c r="E89" s="161">
        <v>0</v>
      </c>
      <c r="F89" s="160">
        <f t="shared" ref="F89:F93" si="31">SUM(C89:E89)</f>
        <v>0</v>
      </c>
    </row>
    <row r="90" spans="1:6" s="83" customFormat="1" ht="12.75" hidden="1" x14ac:dyDescent="0.2">
      <c r="A90" s="133">
        <v>81</v>
      </c>
      <c r="B90" s="87" t="s">
        <v>1040</v>
      </c>
      <c r="C90" s="161">
        <v>0</v>
      </c>
      <c r="D90" s="161">
        <v>0</v>
      </c>
      <c r="E90" s="161">
        <v>0</v>
      </c>
      <c r="F90" s="160">
        <f t="shared" si="31"/>
        <v>0</v>
      </c>
    </row>
    <row r="91" spans="1:6" s="83" customFormat="1" ht="12.75" hidden="1" x14ac:dyDescent="0.2">
      <c r="A91" s="133">
        <v>82</v>
      </c>
      <c r="B91" s="87" t="s">
        <v>1041</v>
      </c>
      <c r="C91" s="161">
        <v>0</v>
      </c>
      <c r="D91" s="161">
        <v>0</v>
      </c>
      <c r="E91" s="161">
        <v>0</v>
      </c>
      <c r="F91" s="160">
        <f t="shared" si="31"/>
        <v>0</v>
      </c>
    </row>
    <row r="92" spans="1:6" s="83" customFormat="1" ht="12.75" hidden="1" x14ac:dyDescent="0.2">
      <c r="A92" s="133">
        <v>83</v>
      </c>
      <c r="B92" s="87" t="s">
        <v>1042</v>
      </c>
      <c r="C92" s="161">
        <v>0</v>
      </c>
      <c r="D92" s="161">
        <v>0</v>
      </c>
      <c r="E92" s="161">
        <v>0</v>
      </c>
      <c r="F92" s="160">
        <f t="shared" si="31"/>
        <v>0</v>
      </c>
    </row>
    <row r="93" spans="1:6" s="83" customFormat="1" ht="12.75" hidden="1" x14ac:dyDescent="0.2">
      <c r="A93" s="133">
        <v>84</v>
      </c>
      <c r="B93" s="87" t="s">
        <v>1043</v>
      </c>
      <c r="C93" s="161">
        <v>0</v>
      </c>
      <c r="D93" s="161">
        <v>0</v>
      </c>
      <c r="E93" s="161">
        <v>0</v>
      </c>
      <c r="F93" s="160">
        <f t="shared" si="31"/>
        <v>0</v>
      </c>
    </row>
    <row r="94" spans="1:6" s="83" customFormat="1" ht="38.25" hidden="1" x14ac:dyDescent="0.2">
      <c r="A94" s="132">
        <v>85</v>
      </c>
      <c r="B94" s="89" t="s">
        <v>1045</v>
      </c>
      <c r="C94" s="159">
        <f>SUM(C95:C99)</f>
        <v>0</v>
      </c>
      <c r="D94" s="159">
        <f t="shared" ref="D94:E94" si="32">SUM(D95:D99)</f>
        <v>0</v>
      </c>
      <c r="E94" s="159">
        <f t="shared" si="32"/>
        <v>0</v>
      </c>
      <c r="F94" s="159">
        <f>SUM(C94:E94)</f>
        <v>0</v>
      </c>
    </row>
    <row r="95" spans="1:6" s="83" customFormat="1" ht="12.75" hidden="1" x14ac:dyDescent="0.2">
      <c r="A95" s="133">
        <v>86</v>
      </c>
      <c r="B95" s="87" t="s">
        <v>1039</v>
      </c>
      <c r="C95" s="161">
        <v>0</v>
      </c>
      <c r="D95" s="161">
        <v>0</v>
      </c>
      <c r="E95" s="161">
        <v>0</v>
      </c>
      <c r="F95" s="160">
        <f t="shared" ref="F95:F99" si="33">SUM(C95:E95)</f>
        <v>0</v>
      </c>
    </row>
    <row r="96" spans="1:6" s="83" customFormat="1" ht="12.75" hidden="1" x14ac:dyDescent="0.2">
      <c r="A96" s="133">
        <v>87</v>
      </c>
      <c r="B96" s="87" t="s">
        <v>1040</v>
      </c>
      <c r="C96" s="161">
        <v>0</v>
      </c>
      <c r="D96" s="161">
        <v>0</v>
      </c>
      <c r="E96" s="161">
        <v>0</v>
      </c>
      <c r="F96" s="160">
        <f t="shared" si="33"/>
        <v>0</v>
      </c>
    </row>
    <row r="97" spans="1:6" s="83" customFormat="1" ht="12.75" hidden="1" x14ac:dyDescent="0.2">
      <c r="A97" s="133">
        <v>88</v>
      </c>
      <c r="B97" s="87" t="s">
        <v>1041</v>
      </c>
      <c r="C97" s="161">
        <v>0</v>
      </c>
      <c r="D97" s="161">
        <v>0</v>
      </c>
      <c r="E97" s="161">
        <v>0</v>
      </c>
      <c r="F97" s="160">
        <f t="shared" si="33"/>
        <v>0</v>
      </c>
    </row>
    <row r="98" spans="1:6" s="83" customFormat="1" ht="12.75" hidden="1" x14ac:dyDescent="0.2">
      <c r="A98" s="133">
        <v>89</v>
      </c>
      <c r="B98" s="87" t="s">
        <v>1042</v>
      </c>
      <c r="C98" s="161">
        <v>0</v>
      </c>
      <c r="D98" s="161">
        <v>0</v>
      </c>
      <c r="E98" s="161">
        <v>0</v>
      </c>
      <c r="F98" s="160">
        <f t="shared" si="33"/>
        <v>0</v>
      </c>
    </row>
    <row r="99" spans="1:6" s="83" customFormat="1" ht="12.75" hidden="1" x14ac:dyDescent="0.2">
      <c r="A99" s="133">
        <v>90</v>
      </c>
      <c r="B99" s="87" t="s">
        <v>1043</v>
      </c>
      <c r="C99" s="161">
        <v>0</v>
      </c>
      <c r="D99" s="161">
        <v>0</v>
      </c>
      <c r="E99" s="161">
        <v>0</v>
      </c>
      <c r="F99" s="160">
        <f t="shared" si="33"/>
        <v>0</v>
      </c>
    </row>
    <row r="100" spans="1:6" s="83" customFormat="1" ht="38.25" hidden="1" x14ac:dyDescent="0.2">
      <c r="A100" s="132">
        <v>91</v>
      </c>
      <c r="B100" s="89" t="s">
        <v>1046</v>
      </c>
      <c r="C100" s="159">
        <f>SUM(C101:C105)</f>
        <v>0</v>
      </c>
      <c r="D100" s="159">
        <f t="shared" ref="D100:E100" si="34">SUM(D101:D105)</f>
        <v>0</v>
      </c>
      <c r="E100" s="159">
        <f t="shared" si="34"/>
        <v>0</v>
      </c>
      <c r="F100" s="159">
        <f>SUM(C100:E100)</f>
        <v>0</v>
      </c>
    </row>
    <row r="101" spans="1:6" s="83" customFormat="1" ht="12.75" hidden="1" x14ac:dyDescent="0.2">
      <c r="A101" s="133">
        <v>92</v>
      </c>
      <c r="B101" s="87" t="s">
        <v>1039</v>
      </c>
      <c r="C101" s="161">
        <v>0</v>
      </c>
      <c r="D101" s="161">
        <v>0</v>
      </c>
      <c r="E101" s="161">
        <v>0</v>
      </c>
      <c r="F101" s="160">
        <f t="shared" ref="F101:F105" si="35">SUM(C101:E101)</f>
        <v>0</v>
      </c>
    </row>
    <row r="102" spans="1:6" s="83" customFormat="1" ht="12.75" hidden="1" x14ac:dyDescent="0.2">
      <c r="A102" s="133">
        <v>93</v>
      </c>
      <c r="B102" s="87" t="s">
        <v>1040</v>
      </c>
      <c r="C102" s="161">
        <v>0</v>
      </c>
      <c r="D102" s="161">
        <v>0</v>
      </c>
      <c r="E102" s="161">
        <v>0</v>
      </c>
      <c r="F102" s="160">
        <f t="shared" si="35"/>
        <v>0</v>
      </c>
    </row>
    <row r="103" spans="1:6" s="83" customFormat="1" ht="12.75" hidden="1" x14ac:dyDescent="0.2">
      <c r="A103" s="133">
        <v>94</v>
      </c>
      <c r="B103" s="87" t="s">
        <v>1041</v>
      </c>
      <c r="C103" s="161">
        <v>0</v>
      </c>
      <c r="D103" s="161">
        <v>0</v>
      </c>
      <c r="E103" s="161">
        <v>0</v>
      </c>
      <c r="F103" s="160">
        <f t="shared" si="35"/>
        <v>0</v>
      </c>
    </row>
    <row r="104" spans="1:6" s="83" customFormat="1" ht="12.75" hidden="1" x14ac:dyDescent="0.2">
      <c r="A104" s="133">
        <v>95</v>
      </c>
      <c r="B104" s="87" t="s">
        <v>1042</v>
      </c>
      <c r="C104" s="161">
        <v>0</v>
      </c>
      <c r="D104" s="161">
        <v>0</v>
      </c>
      <c r="E104" s="161">
        <v>0</v>
      </c>
      <c r="F104" s="160">
        <f t="shared" si="35"/>
        <v>0</v>
      </c>
    </row>
    <row r="105" spans="1:6" s="83" customFormat="1" ht="12.75" hidden="1" x14ac:dyDescent="0.2">
      <c r="A105" s="133">
        <v>96</v>
      </c>
      <c r="B105" s="87" t="s">
        <v>1043</v>
      </c>
      <c r="C105" s="161">
        <v>0</v>
      </c>
      <c r="D105" s="161">
        <v>0</v>
      </c>
      <c r="E105" s="161">
        <v>0</v>
      </c>
      <c r="F105" s="160">
        <f t="shared" si="35"/>
        <v>0</v>
      </c>
    </row>
    <row r="106" spans="1:6" s="83" customFormat="1" ht="25.5" hidden="1" x14ac:dyDescent="0.2">
      <c r="A106" s="132">
        <v>97</v>
      </c>
      <c r="B106" s="89" t="s">
        <v>1047</v>
      </c>
      <c r="C106" s="159">
        <f>SUM(C107:C111)</f>
        <v>0</v>
      </c>
      <c r="D106" s="159">
        <f t="shared" ref="D106:E106" si="36">SUM(D107:D111)</f>
        <v>0</v>
      </c>
      <c r="E106" s="159">
        <f t="shared" si="36"/>
        <v>0</v>
      </c>
      <c r="F106" s="159">
        <f>SUM(C106:E106)</f>
        <v>0</v>
      </c>
    </row>
    <row r="107" spans="1:6" s="83" customFormat="1" ht="12.75" hidden="1" x14ac:dyDescent="0.2">
      <c r="A107" s="133">
        <v>98</v>
      </c>
      <c r="B107" s="87" t="s">
        <v>1039</v>
      </c>
      <c r="C107" s="161">
        <v>0</v>
      </c>
      <c r="D107" s="161">
        <v>0</v>
      </c>
      <c r="E107" s="161">
        <v>0</v>
      </c>
      <c r="F107" s="160">
        <f t="shared" ref="F107:F111" si="37">SUM(C107:E107)</f>
        <v>0</v>
      </c>
    </row>
    <row r="108" spans="1:6" s="83" customFormat="1" ht="12.75" hidden="1" x14ac:dyDescent="0.2">
      <c r="A108" s="133">
        <v>99</v>
      </c>
      <c r="B108" s="87" t="s">
        <v>1040</v>
      </c>
      <c r="C108" s="161">
        <v>0</v>
      </c>
      <c r="D108" s="161">
        <v>0</v>
      </c>
      <c r="E108" s="161">
        <v>0</v>
      </c>
      <c r="F108" s="160">
        <f t="shared" si="37"/>
        <v>0</v>
      </c>
    </row>
    <row r="109" spans="1:6" s="83" customFormat="1" ht="12.75" hidden="1" x14ac:dyDescent="0.2">
      <c r="A109" s="133">
        <v>100</v>
      </c>
      <c r="B109" s="87" t="s">
        <v>1041</v>
      </c>
      <c r="C109" s="161">
        <v>0</v>
      </c>
      <c r="D109" s="161">
        <v>0</v>
      </c>
      <c r="E109" s="161">
        <v>0</v>
      </c>
      <c r="F109" s="160">
        <f t="shared" si="37"/>
        <v>0</v>
      </c>
    </row>
    <row r="110" spans="1:6" s="83" customFormat="1" ht="12.75" hidden="1" x14ac:dyDescent="0.2">
      <c r="A110" s="133">
        <v>101</v>
      </c>
      <c r="B110" s="87" t="s">
        <v>1042</v>
      </c>
      <c r="C110" s="161">
        <v>0</v>
      </c>
      <c r="D110" s="161">
        <v>0</v>
      </c>
      <c r="E110" s="161">
        <v>0</v>
      </c>
      <c r="F110" s="160">
        <f t="shared" si="37"/>
        <v>0</v>
      </c>
    </row>
    <row r="111" spans="1:6" s="83" customFormat="1" ht="12.75" hidden="1" x14ac:dyDescent="0.2">
      <c r="A111" s="133">
        <v>102</v>
      </c>
      <c r="B111" s="87" t="s">
        <v>1043</v>
      </c>
      <c r="C111" s="161">
        <v>0</v>
      </c>
      <c r="D111" s="161">
        <v>0</v>
      </c>
      <c r="E111" s="161">
        <v>0</v>
      </c>
      <c r="F111" s="160">
        <f t="shared" si="37"/>
        <v>0</v>
      </c>
    </row>
    <row r="112" spans="1:6" s="83" customFormat="1" ht="25.5" hidden="1" x14ac:dyDescent="0.2">
      <c r="A112" s="132">
        <v>103</v>
      </c>
      <c r="B112" s="89" t="s">
        <v>946</v>
      </c>
      <c r="C112" s="159">
        <v>0</v>
      </c>
      <c r="D112" s="159">
        <v>0</v>
      </c>
      <c r="E112" s="159">
        <v>0</v>
      </c>
      <c r="F112" s="159">
        <f>SUM(C112:E112)</f>
        <v>0</v>
      </c>
    </row>
    <row r="113" spans="1:6" s="83" customFormat="1" ht="25.5" hidden="1" x14ac:dyDescent="0.2">
      <c r="A113" s="133">
        <v>104</v>
      </c>
      <c r="B113" s="87" t="s">
        <v>358</v>
      </c>
      <c r="C113" s="161">
        <v>0</v>
      </c>
      <c r="D113" s="161">
        <v>0</v>
      </c>
      <c r="E113" s="161">
        <v>0</v>
      </c>
      <c r="F113" s="160">
        <f t="shared" ref="F113:F115" si="38">SUM(C113:E113)</f>
        <v>0</v>
      </c>
    </row>
    <row r="114" spans="1:6" s="83" customFormat="1" ht="25.5" hidden="1" x14ac:dyDescent="0.2">
      <c r="A114" s="133">
        <v>105</v>
      </c>
      <c r="B114" s="87" t="s">
        <v>1063</v>
      </c>
      <c r="C114" s="161">
        <v>0</v>
      </c>
      <c r="D114" s="161">
        <v>0</v>
      </c>
      <c r="E114" s="161">
        <v>0</v>
      </c>
      <c r="F114" s="160">
        <f t="shared" si="38"/>
        <v>0</v>
      </c>
    </row>
    <row r="115" spans="1:6" s="83" customFormat="1" ht="12.75" hidden="1" x14ac:dyDescent="0.2">
      <c r="A115" s="133">
        <v>106</v>
      </c>
      <c r="B115" s="87" t="s">
        <v>413</v>
      </c>
      <c r="C115" s="161">
        <v>0</v>
      </c>
      <c r="D115" s="161">
        <v>0</v>
      </c>
      <c r="E115" s="161">
        <v>0</v>
      </c>
      <c r="F115" s="160">
        <f t="shared" si="38"/>
        <v>0</v>
      </c>
    </row>
    <row r="116" spans="1:6" s="83" customFormat="1" ht="51" hidden="1" x14ac:dyDescent="0.2">
      <c r="A116" s="132">
        <v>107</v>
      </c>
      <c r="B116" s="89" t="s">
        <v>1064</v>
      </c>
      <c r="C116" s="159">
        <f>SUM(C117:C124)</f>
        <v>0</v>
      </c>
      <c r="D116" s="159">
        <f t="shared" ref="D116:E116" si="39">SUM(D117:D124)</f>
        <v>0</v>
      </c>
      <c r="E116" s="159">
        <f t="shared" si="39"/>
        <v>0</v>
      </c>
      <c r="F116" s="159">
        <f>SUM(C116:E116)</f>
        <v>0</v>
      </c>
    </row>
    <row r="117" spans="1:6" s="83" customFormat="1" ht="25.5" hidden="1" x14ac:dyDescent="0.2">
      <c r="A117" s="133">
        <v>108</v>
      </c>
      <c r="B117" s="87" t="s">
        <v>388</v>
      </c>
      <c r="C117" s="161">
        <v>0</v>
      </c>
      <c r="D117" s="161">
        <v>0</v>
      </c>
      <c r="E117" s="161">
        <v>0</v>
      </c>
      <c r="F117" s="160">
        <f t="shared" ref="F117:F125" si="40">SUM(C117:E117)</f>
        <v>0</v>
      </c>
    </row>
    <row r="118" spans="1:6" s="83" customFormat="1" ht="25.5" hidden="1" x14ac:dyDescent="0.2">
      <c r="A118" s="133">
        <v>109</v>
      </c>
      <c r="B118" s="87" t="s">
        <v>362</v>
      </c>
      <c r="C118" s="161">
        <v>0</v>
      </c>
      <c r="D118" s="161">
        <v>0</v>
      </c>
      <c r="E118" s="161">
        <v>0</v>
      </c>
      <c r="F118" s="160">
        <f t="shared" si="40"/>
        <v>0</v>
      </c>
    </row>
    <row r="119" spans="1:6" s="83" customFormat="1" ht="12.75" hidden="1" x14ac:dyDescent="0.2">
      <c r="A119" s="133">
        <v>110</v>
      </c>
      <c r="B119" s="87" t="s">
        <v>363</v>
      </c>
      <c r="C119" s="161">
        <v>0</v>
      </c>
      <c r="D119" s="161">
        <v>0</v>
      </c>
      <c r="E119" s="161">
        <v>0</v>
      </c>
      <c r="F119" s="160">
        <f t="shared" si="40"/>
        <v>0</v>
      </c>
    </row>
    <row r="120" spans="1:6" s="83" customFormat="1" ht="12.75" hidden="1" x14ac:dyDescent="0.2">
      <c r="A120" s="133">
        <v>111</v>
      </c>
      <c r="B120" s="87" t="s">
        <v>389</v>
      </c>
      <c r="C120" s="161">
        <v>0</v>
      </c>
      <c r="D120" s="161">
        <v>0</v>
      </c>
      <c r="E120" s="161">
        <v>0</v>
      </c>
      <c r="F120" s="160">
        <f t="shared" si="40"/>
        <v>0</v>
      </c>
    </row>
    <row r="121" spans="1:6" s="83" customFormat="1" ht="12.75" hidden="1" x14ac:dyDescent="0.2">
      <c r="A121" s="133">
        <v>112</v>
      </c>
      <c r="B121" s="87" t="s">
        <v>365</v>
      </c>
      <c r="C121" s="161">
        <v>0</v>
      </c>
      <c r="D121" s="161">
        <v>0</v>
      </c>
      <c r="E121" s="161">
        <v>0</v>
      </c>
      <c r="F121" s="160">
        <f t="shared" si="40"/>
        <v>0</v>
      </c>
    </row>
    <row r="122" spans="1:6" s="83" customFormat="1" ht="12.75" hidden="1" x14ac:dyDescent="0.2">
      <c r="A122" s="133">
        <v>113</v>
      </c>
      <c r="B122" s="87" t="s">
        <v>366</v>
      </c>
      <c r="C122" s="161">
        <v>0</v>
      </c>
      <c r="D122" s="161">
        <v>0</v>
      </c>
      <c r="E122" s="161">
        <v>0</v>
      </c>
      <c r="F122" s="160">
        <f t="shared" si="40"/>
        <v>0</v>
      </c>
    </row>
    <row r="123" spans="1:6" s="83" customFormat="1" ht="12.75" hidden="1" x14ac:dyDescent="0.2">
      <c r="A123" s="133">
        <v>114</v>
      </c>
      <c r="B123" s="87" t="s">
        <v>367</v>
      </c>
      <c r="C123" s="161">
        <v>0</v>
      </c>
      <c r="D123" s="161">
        <v>0</v>
      </c>
      <c r="E123" s="161">
        <v>0</v>
      </c>
      <c r="F123" s="160">
        <f t="shared" si="40"/>
        <v>0</v>
      </c>
    </row>
    <row r="124" spans="1:6" s="83" customFormat="1" ht="12.75" hidden="1" x14ac:dyDescent="0.2">
      <c r="A124" s="133">
        <v>115</v>
      </c>
      <c r="B124" s="87" t="s">
        <v>413</v>
      </c>
      <c r="C124" s="161">
        <v>0</v>
      </c>
      <c r="D124" s="161">
        <v>0</v>
      </c>
      <c r="E124" s="161">
        <v>0</v>
      </c>
      <c r="F124" s="160">
        <f t="shared" si="40"/>
        <v>0</v>
      </c>
    </row>
    <row r="125" spans="1:6" s="83" customFormat="1" ht="12.75" hidden="1" x14ac:dyDescent="0.2">
      <c r="A125" s="132">
        <v>116</v>
      </c>
      <c r="B125" s="89" t="s">
        <v>1065</v>
      </c>
      <c r="C125" s="159">
        <v>0</v>
      </c>
      <c r="D125" s="159">
        <v>0</v>
      </c>
      <c r="E125" s="159">
        <v>0</v>
      </c>
      <c r="F125" s="159">
        <f t="shared" si="40"/>
        <v>0</v>
      </c>
    </row>
    <row r="126" spans="1:6" s="83" customFormat="1" ht="25.5" hidden="1" x14ac:dyDescent="0.2">
      <c r="A126" s="133">
        <v>117</v>
      </c>
      <c r="B126" s="87" t="s">
        <v>899</v>
      </c>
      <c r="C126" s="508"/>
      <c r="D126" s="509"/>
      <c r="E126" s="509"/>
      <c r="F126" s="510"/>
    </row>
    <row r="127" spans="1:6" s="83" customFormat="1" ht="12.75" x14ac:dyDescent="0.2">
      <c r="A127" s="136"/>
      <c r="B127" s="137"/>
      <c r="C127" s="138"/>
      <c r="D127" s="138"/>
      <c r="E127" s="138"/>
      <c r="F127" s="139"/>
    </row>
    <row r="128" spans="1:6" s="31" customFormat="1" ht="15.75" x14ac:dyDescent="0.2">
      <c r="A128" s="457" t="s">
        <v>1066</v>
      </c>
      <c r="B128" s="457"/>
      <c r="C128" s="457"/>
      <c r="D128" s="457"/>
      <c r="E128" s="457"/>
      <c r="F128" s="457"/>
    </row>
    <row r="129" spans="1:6" ht="18" customHeight="1" x14ac:dyDescent="0.25">
      <c r="F129" s="21" t="s">
        <v>1031</v>
      </c>
    </row>
    <row r="130" spans="1:6" ht="27" customHeight="1" x14ac:dyDescent="0.2">
      <c r="A130" s="511" t="s">
        <v>401</v>
      </c>
      <c r="B130" s="511" t="s">
        <v>402</v>
      </c>
      <c r="C130" s="512" t="s">
        <v>625</v>
      </c>
      <c r="D130" s="512"/>
      <c r="E130" s="512"/>
      <c r="F130" s="511" t="s">
        <v>406</v>
      </c>
    </row>
    <row r="131" spans="1:6" s="80" customFormat="1" ht="63.75" x14ac:dyDescent="0.2">
      <c r="A131" s="511"/>
      <c r="B131" s="511"/>
      <c r="C131" s="221" t="s">
        <v>403</v>
      </c>
      <c r="D131" s="221" t="s">
        <v>404</v>
      </c>
      <c r="E131" s="221" t="s">
        <v>405</v>
      </c>
      <c r="F131" s="511"/>
    </row>
    <row r="132" spans="1:6" s="80" customFormat="1" ht="11.1" customHeight="1" x14ac:dyDescent="0.2">
      <c r="A132" s="221" t="s">
        <v>3</v>
      </c>
      <c r="B132" s="221" t="s">
        <v>4</v>
      </c>
      <c r="C132" s="221" t="s">
        <v>5</v>
      </c>
      <c r="D132" s="221" t="s">
        <v>6</v>
      </c>
      <c r="E132" s="221" t="s">
        <v>16</v>
      </c>
      <c r="F132" s="221" t="s">
        <v>7</v>
      </c>
    </row>
    <row r="133" spans="1:6" s="83" customFormat="1" ht="25.5" x14ac:dyDescent="0.2">
      <c r="A133" s="360">
        <v>1</v>
      </c>
      <c r="B133" s="361" t="s">
        <v>1032</v>
      </c>
      <c r="C133" s="370">
        <f>C134+C196</f>
        <v>0</v>
      </c>
      <c r="D133" s="370">
        <f t="shared" ref="D133:E133" si="41">D134+D196</f>
        <v>81541595.849999994</v>
      </c>
      <c r="E133" s="370">
        <f t="shared" si="41"/>
        <v>0</v>
      </c>
      <c r="F133" s="370">
        <f>SUM(C133:E133)</f>
        <v>81541595.849999994</v>
      </c>
    </row>
    <row r="134" spans="1:6" s="83" customFormat="1" ht="12.75" x14ac:dyDescent="0.2">
      <c r="A134" s="362">
        <v>2</v>
      </c>
      <c r="B134" s="363" t="s">
        <v>1033</v>
      </c>
      <c r="C134" s="371">
        <f>C135+C182+C193+C194+C195</f>
        <v>0</v>
      </c>
      <c r="D134" s="371">
        <f t="shared" ref="D134:E134" si="42">D135+D182+D193+D194+D195</f>
        <v>81541595.849999994</v>
      </c>
      <c r="E134" s="371">
        <f t="shared" si="42"/>
        <v>0</v>
      </c>
      <c r="F134" s="371">
        <f>SUM(C134:E134)</f>
        <v>81541595.849999994</v>
      </c>
    </row>
    <row r="135" spans="1:6" s="83" customFormat="1" ht="25.5" x14ac:dyDescent="0.2">
      <c r="A135" s="364">
        <v>3</v>
      </c>
      <c r="B135" s="365" t="s">
        <v>1034</v>
      </c>
      <c r="C135" s="372">
        <f>C136+C176</f>
        <v>0</v>
      </c>
      <c r="D135" s="372">
        <f t="shared" ref="D135:E135" si="43">D136+D176</f>
        <v>81541595.849999994</v>
      </c>
      <c r="E135" s="372">
        <f t="shared" si="43"/>
        <v>0</v>
      </c>
      <c r="F135" s="372">
        <f>SUM(C135:E135)</f>
        <v>81541595.849999994</v>
      </c>
    </row>
    <row r="136" spans="1:6" s="83" customFormat="1" ht="51" x14ac:dyDescent="0.2">
      <c r="A136" s="366">
        <v>4</v>
      </c>
      <c r="B136" s="367" t="s">
        <v>1035</v>
      </c>
      <c r="C136" s="373">
        <f>SUM(C137:C141)+C172+C173+C174+C175</f>
        <v>0</v>
      </c>
      <c r="D136" s="373">
        <f t="shared" ref="D136" si="44">SUM(D137:D141)+D172+D173+D174+D175</f>
        <v>81541595.849999994</v>
      </c>
      <c r="E136" s="373">
        <f t="shared" ref="E136" si="45">SUM(E137:E141)+E172+E173+E174+E175</f>
        <v>0</v>
      </c>
      <c r="F136" s="373">
        <f>SUM(C136:E136)</f>
        <v>81541595.849999994</v>
      </c>
    </row>
    <row r="137" spans="1:6" s="83" customFormat="1" ht="12.75" x14ac:dyDescent="0.2">
      <c r="A137" s="368">
        <v>5</v>
      </c>
      <c r="B137" s="369" t="s">
        <v>1036</v>
      </c>
      <c r="C137" s="374">
        <v>0</v>
      </c>
      <c r="D137" s="374">
        <f>'6.1'!D9</f>
        <v>81541595.849999994</v>
      </c>
      <c r="E137" s="374">
        <v>0</v>
      </c>
      <c r="F137" s="374">
        <f>SUM(C137:E137)</f>
        <v>81541595.849999994</v>
      </c>
    </row>
    <row r="138" spans="1:6" s="83" customFormat="1" ht="12.75" hidden="1" x14ac:dyDescent="0.2">
      <c r="A138" s="357">
        <v>6</v>
      </c>
      <c r="B138" s="358" t="s">
        <v>996</v>
      </c>
      <c r="C138" s="359">
        <v>0</v>
      </c>
      <c r="D138" s="359">
        <v>0</v>
      </c>
      <c r="E138" s="359">
        <v>0</v>
      </c>
      <c r="F138" s="359">
        <f t="shared" ref="F138:F140" si="46">SUM(C138:E138)</f>
        <v>0</v>
      </c>
    </row>
    <row r="139" spans="1:6" s="83" customFormat="1" ht="12.75" hidden="1" x14ac:dyDescent="0.2">
      <c r="A139" s="133">
        <v>7</v>
      </c>
      <c r="B139" s="87" t="s">
        <v>942</v>
      </c>
      <c r="C139" s="161">
        <v>0</v>
      </c>
      <c r="D139" s="161">
        <v>0</v>
      </c>
      <c r="E139" s="161">
        <v>0</v>
      </c>
      <c r="F139" s="160">
        <f t="shared" si="46"/>
        <v>0</v>
      </c>
    </row>
    <row r="140" spans="1:6" s="83" customFormat="1" ht="12.75" hidden="1" x14ac:dyDescent="0.2">
      <c r="A140" s="133">
        <v>8</v>
      </c>
      <c r="B140" s="87" t="s">
        <v>698</v>
      </c>
      <c r="C140" s="161">
        <v>0</v>
      </c>
      <c r="D140" s="161">
        <v>0</v>
      </c>
      <c r="E140" s="161">
        <v>0</v>
      </c>
      <c r="F140" s="160">
        <f t="shared" si="46"/>
        <v>0</v>
      </c>
    </row>
    <row r="141" spans="1:6" s="83" customFormat="1" ht="38.25" hidden="1" x14ac:dyDescent="0.2">
      <c r="A141" s="132">
        <v>9</v>
      </c>
      <c r="B141" s="89" t="s">
        <v>1037</v>
      </c>
      <c r="C141" s="159">
        <f>C142+C148+C154+C160+C166</f>
        <v>0</v>
      </c>
      <c r="D141" s="159">
        <f t="shared" ref="D141:E141" si="47">D142+D148+D154+D160+D166</f>
        <v>0</v>
      </c>
      <c r="E141" s="159">
        <f t="shared" si="47"/>
        <v>0</v>
      </c>
      <c r="F141" s="159">
        <f>SUM(C141:E141)</f>
        <v>0</v>
      </c>
    </row>
    <row r="142" spans="1:6" s="83" customFormat="1" ht="38.25" hidden="1" x14ac:dyDescent="0.2">
      <c r="A142" s="134">
        <v>10</v>
      </c>
      <c r="B142" s="135" t="s">
        <v>1038</v>
      </c>
      <c r="C142" s="162">
        <f>SUM(C143:C147)</f>
        <v>0</v>
      </c>
      <c r="D142" s="162">
        <f t="shared" ref="D142:E142" si="48">SUM(D143:D147)</f>
        <v>0</v>
      </c>
      <c r="E142" s="162">
        <f t="shared" si="48"/>
        <v>0</v>
      </c>
      <c r="F142" s="162">
        <f>SUM(C142:E142)</f>
        <v>0</v>
      </c>
    </row>
    <row r="143" spans="1:6" s="83" customFormat="1" ht="12.75" hidden="1" x14ac:dyDescent="0.2">
      <c r="A143" s="133">
        <v>11</v>
      </c>
      <c r="B143" s="87" t="s">
        <v>1039</v>
      </c>
      <c r="C143" s="161">
        <v>0</v>
      </c>
      <c r="D143" s="161">
        <v>0</v>
      </c>
      <c r="E143" s="161">
        <v>0</v>
      </c>
      <c r="F143" s="160">
        <f t="shared" ref="F143:F147" si="49">SUM(C143:E143)</f>
        <v>0</v>
      </c>
    </row>
    <row r="144" spans="1:6" s="83" customFormat="1" ht="12.75" hidden="1" x14ac:dyDescent="0.2">
      <c r="A144" s="133">
        <v>12</v>
      </c>
      <c r="B144" s="87" t="s">
        <v>1040</v>
      </c>
      <c r="C144" s="161">
        <v>0</v>
      </c>
      <c r="D144" s="161">
        <v>0</v>
      </c>
      <c r="E144" s="161">
        <v>0</v>
      </c>
      <c r="F144" s="160">
        <f t="shared" si="49"/>
        <v>0</v>
      </c>
    </row>
    <row r="145" spans="1:6" s="83" customFormat="1" ht="12.75" hidden="1" x14ac:dyDescent="0.2">
      <c r="A145" s="133">
        <v>13</v>
      </c>
      <c r="B145" s="87" t="s">
        <v>1041</v>
      </c>
      <c r="C145" s="161">
        <v>0</v>
      </c>
      <c r="D145" s="161">
        <v>0</v>
      </c>
      <c r="E145" s="161">
        <v>0</v>
      </c>
      <c r="F145" s="160">
        <f t="shared" si="49"/>
        <v>0</v>
      </c>
    </row>
    <row r="146" spans="1:6" s="83" customFormat="1" ht="12.75" hidden="1" x14ac:dyDescent="0.2">
      <c r="A146" s="133">
        <v>14</v>
      </c>
      <c r="B146" s="87" t="s">
        <v>1042</v>
      </c>
      <c r="C146" s="161">
        <v>0</v>
      </c>
      <c r="D146" s="161">
        <v>0</v>
      </c>
      <c r="E146" s="161">
        <v>0</v>
      </c>
      <c r="F146" s="160">
        <f t="shared" si="49"/>
        <v>0</v>
      </c>
    </row>
    <row r="147" spans="1:6" s="83" customFormat="1" ht="12.75" hidden="1" x14ac:dyDescent="0.2">
      <c r="A147" s="133">
        <v>15</v>
      </c>
      <c r="B147" s="87" t="s">
        <v>1043</v>
      </c>
      <c r="C147" s="161">
        <v>0</v>
      </c>
      <c r="D147" s="161">
        <v>0</v>
      </c>
      <c r="E147" s="161">
        <v>0</v>
      </c>
      <c r="F147" s="160">
        <f t="shared" si="49"/>
        <v>0</v>
      </c>
    </row>
    <row r="148" spans="1:6" s="83" customFormat="1" ht="38.25" hidden="1" x14ac:dyDescent="0.2">
      <c r="A148" s="134">
        <v>16</v>
      </c>
      <c r="B148" s="135" t="s">
        <v>1044</v>
      </c>
      <c r="C148" s="162">
        <f>SUM(C149:C153)</f>
        <v>0</v>
      </c>
      <c r="D148" s="162">
        <f t="shared" ref="D148:E148" si="50">SUM(D149:D153)</f>
        <v>0</v>
      </c>
      <c r="E148" s="162">
        <f t="shared" si="50"/>
        <v>0</v>
      </c>
      <c r="F148" s="162">
        <f>SUM(C148:E148)</f>
        <v>0</v>
      </c>
    </row>
    <row r="149" spans="1:6" s="83" customFormat="1" ht="12.75" hidden="1" x14ac:dyDescent="0.2">
      <c r="A149" s="133">
        <v>17</v>
      </c>
      <c r="B149" s="87" t="s">
        <v>1039</v>
      </c>
      <c r="C149" s="161">
        <v>0</v>
      </c>
      <c r="D149" s="161">
        <v>0</v>
      </c>
      <c r="E149" s="161">
        <v>0</v>
      </c>
      <c r="F149" s="160">
        <f t="shared" ref="F149:F153" si="51">SUM(C149:E149)</f>
        <v>0</v>
      </c>
    </row>
    <row r="150" spans="1:6" s="83" customFormat="1" ht="12.75" hidden="1" x14ac:dyDescent="0.2">
      <c r="A150" s="133">
        <v>18</v>
      </c>
      <c r="B150" s="87" t="s">
        <v>1040</v>
      </c>
      <c r="C150" s="161">
        <v>0</v>
      </c>
      <c r="D150" s="161">
        <v>0</v>
      </c>
      <c r="E150" s="161">
        <v>0</v>
      </c>
      <c r="F150" s="160">
        <f t="shared" si="51"/>
        <v>0</v>
      </c>
    </row>
    <row r="151" spans="1:6" s="83" customFormat="1" ht="12.75" hidden="1" x14ac:dyDescent="0.2">
      <c r="A151" s="133">
        <v>19</v>
      </c>
      <c r="B151" s="87" t="s">
        <v>1041</v>
      </c>
      <c r="C151" s="161">
        <v>0</v>
      </c>
      <c r="D151" s="161">
        <v>0</v>
      </c>
      <c r="E151" s="161">
        <v>0</v>
      </c>
      <c r="F151" s="160">
        <f t="shared" si="51"/>
        <v>0</v>
      </c>
    </row>
    <row r="152" spans="1:6" s="83" customFormat="1" ht="12.75" hidden="1" x14ac:dyDescent="0.2">
      <c r="A152" s="133">
        <v>20</v>
      </c>
      <c r="B152" s="87" t="s">
        <v>1042</v>
      </c>
      <c r="C152" s="161">
        <v>0</v>
      </c>
      <c r="D152" s="161">
        <v>0</v>
      </c>
      <c r="E152" s="161">
        <v>0</v>
      </c>
      <c r="F152" s="160">
        <f t="shared" si="51"/>
        <v>0</v>
      </c>
    </row>
    <row r="153" spans="1:6" s="83" customFormat="1" ht="12.75" hidden="1" x14ac:dyDescent="0.2">
      <c r="A153" s="133">
        <v>21</v>
      </c>
      <c r="B153" s="87" t="s">
        <v>1043</v>
      </c>
      <c r="C153" s="161">
        <v>0</v>
      </c>
      <c r="D153" s="161">
        <v>0</v>
      </c>
      <c r="E153" s="161">
        <v>0</v>
      </c>
      <c r="F153" s="160">
        <f t="shared" si="51"/>
        <v>0</v>
      </c>
    </row>
    <row r="154" spans="1:6" s="83" customFormat="1" ht="38.25" hidden="1" x14ac:dyDescent="0.2">
      <c r="A154" s="134">
        <v>22</v>
      </c>
      <c r="B154" s="135" t="s">
        <v>1045</v>
      </c>
      <c r="C154" s="162">
        <f>SUM(C155:C159)</f>
        <v>0</v>
      </c>
      <c r="D154" s="162">
        <f t="shared" ref="D154:E154" si="52">SUM(D155:D159)</f>
        <v>0</v>
      </c>
      <c r="E154" s="162">
        <f t="shared" si="52"/>
        <v>0</v>
      </c>
      <c r="F154" s="162">
        <f>SUM(C154:E154)</f>
        <v>0</v>
      </c>
    </row>
    <row r="155" spans="1:6" s="83" customFormat="1" ht="12.75" hidden="1" x14ac:dyDescent="0.2">
      <c r="A155" s="133">
        <v>23</v>
      </c>
      <c r="B155" s="87" t="s">
        <v>1039</v>
      </c>
      <c r="C155" s="161">
        <v>0</v>
      </c>
      <c r="D155" s="161">
        <v>0</v>
      </c>
      <c r="E155" s="161">
        <v>0</v>
      </c>
      <c r="F155" s="160">
        <f t="shared" ref="F155:F159" si="53">SUM(C155:E155)</f>
        <v>0</v>
      </c>
    </row>
    <row r="156" spans="1:6" s="83" customFormat="1" ht="12.75" hidden="1" x14ac:dyDescent="0.2">
      <c r="A156" s="133">
        <v>24</v>
      </c>
      <c r="B156" s="87" t="s">
        <v>1040</v>
      </c>
      <c r="C156" s="161">
        <v>0</v>
      </c>
      <c r="D156" s="161">
        <v>0</v>
      </c>
      <c r="E156" s="161">
        <v>0</v>
      </c>
      <c r="F156" s="160">
        <f t="shared" si="53"/>
        <v>0</v>
      </c>
    </row>
    <row r="157" spans="1:6" s="83" customFormat="1" ht="12.75" hidden="1" x14ac:dyDescent="0.2">
      <c r="A157" s="133">
        <v>25</v>
      </c>
      <c r="B157" s="87" t="s">
        <v>1041</v>
      </c>
      <c r="C157" s="161">
        <v>0</v>
      </c>
      <c r="D157" s="161">
        <v>0</v>
      </c>
      <c r="E157" s="161">
        <v>0</v>
      </c>
      <c r="F157" s="160">
        <f t="shared" si="53"/>
        <v>0</v>
      </c>
    </row>
    <row r="158" spans="1:6" s="83" customFormat="1" ht="12.75" hidden="1" x14ac:dyDescent="0.2">
      <c r="A158" s="133">
        <v>26</v>
      </c>
      <c r="B158" s="87" t="s">
        <v>1042</v>
      </c>
      <c r="C158" s="161">
        <v>0</v>
      </c>
      <c r="D158" s="161">
        <v>0</v>
      </c>
      <c r="E158" s="161">
        <v>0</v>
      </c>
      <c r="F158" s="160">
        <f t="shared" si="53"/>
        <v>0</v>
      </c>
    </row>
    <row r="159" spans="1:6" s="83" customFormat="1" ht="12.75" hidden="1" x14ac:dyDescent="0.2">
      <c r="A159" s="133">
        <v>27</v>
      </c>
      <c r="B159" s="87" t="s">
        <v>1043</v>
      </c>
      <c r="C159" s="161">
        <v>0</v>
      </c>
      <c r="D159" s="161">
        <v>0</v>
      </c>
      <c r="E159" s="161">
        <v>0</v>
      </c>
      <c r="F159" s="160">
        <f t="shared" si="53"/>
        <v>0</v>
      </c>
    </row>
    <row r="160" spans="1:6" s="83" customFormat="1" ht="38.25" hidden="1" x14ac:dyDescent="0.2">
      <c r="A160" s="134">
        <v>28</v>
      </c>
      <c r="B160" s="135" t="s">
        <v>1046</v>
      </c>
      <c r="C160" s="162">
        <f>SUM(C161:C165)</f>
        <v>0</v>
      </c>
      <c r="D160" s="162">
        <f t="shared" ref="D160:E160" si="54">SUM(D161:D165)</f>
        <v>0</v>
      </c>
      <c r="E160" s="162">
        <f t="shared" si="54"/>
        <v>0</v>
      </c>
      <c r="F160" s="162">
        <f>SUM(C160:E160)</f>
        <v>0</v>
      </c>
    </row>
    <row r="161" spans="1:6" s="83" customFormat="1" ht="12.75" hidden="1" x14ac:dyDescent="0.2">
      <c r="A161" s="133">
        <v>29</v>
      </c>
      <c r="B161" s="87" t="s">
        <v>1039</v>
      </c>
      <c r="C161" s="161">
        <v>0</v>
      </c>
      <c r="D161" s="161">
        <v>0</v>
      </c>
      <c r="E161" s="161">
        <v>0</v>
      </c>
      <c r="F161" s="160">
        <f t="shared" ref="F161:F165" si="55">SUM(C161:E161)</f>
        <v>0</v>
      </c>
    </row>
    <row r="162" spans="1:6" s="83" customFormat="1" ht="12.75" hidden="1" x14ac:dyDescent="0.2">
      <c r="A162" s="133">
        <v>30</v>
      </c>
      <c r="B162" s="87" t="s">
        <v>1040</v>
      </c>
      <c r="C162" s="161">
        <v>0</v>
      </c>
      <c r="D162" s="161">
        <v>0</v>
      </c>
      <c r="E162" s="161">
        <v>0</v>
      </c>
      <c r="F162" s="160">
        <f t="shared" si="55"/>
        <v>0</v>
      </c>
    </row>
    <row r="163" spans="1:6" s="83" customFormat="1" ht="12.75" hidden="1" x14ac:dyDescent="0.2">
      <c r="A163" s="133">
        <v>31</v>
      </c>
      <c r="B163" s="87" t="s">
        <v>1041</v>
      </c>
      <c r="C163" s="161">
        <v>0</v>
      </c>
      <c r="D163" s="161">
        <v>0</v>
      </c>
      <c r="E163" s="161">
        <v>0</v>
      </c>
      <c r="F163" s="160">
        <f t="shared" si="55"/>
        <v>0</v>
      </c>
    </row>
    <row r="164" spans="1:6" s="83" customFormat="1" ht="12.75" hidden="1" x14ac:dyDescent="0.2">
      <c r="A164" s="133">
        <v>32</v>
      </c>
      <c r="B164" s="87" t="s">
        <v>1042</v>
      </c>
      <c r="C164" s="161">
        <v>0</v>
      </c>
      <c r="D164" s="161">
        <v>0</v>
      </c>
      <c r="E164" s="161">
        <v>0</v>
      </c>
      <c r="F164" s="160">
        <f t="shared" si="55"/>
        <v>0</v>
      </c>
    </row>
    <row r="165" spans="1:6" s="83" customFormat="1" ht="12.75" hidden="1" x14ac:dyDescent="0.2">
      <c r="A165" s="133">
        <v>33</v>
      </c>
      <c r="B165" s="87" t="s">
        <v>1043</v>
      </c>
      <c r="C165" s="161">
        <v>0</v>
      </c>
      <c r="D165" s="161">
        <v>0</v>
      </c>
      <c r="E165" s="161">
        <v>0</v>
      </c>
      <c r="F165" s="160">
        <f t="shared" si="55"/>
        <v>0</v>
      </c>
    </row>
    <row r="166" spans="1:6" s="83" customFormat="1" ht="25.5" hidden="1" x14ac:dyDescent="0.2">
      <c r="A166" s="134">
        <v>34</v>
      </c>
      <c r="B166" s="135" t="s">
        <v>1047</v>
      </c>
      <c r="C166" s="162">
        <f>SUM(C167:C171)</f>
        <v>0</v>
      </c>
      <c r="D166" s="162">
        <f t="shared" ref="D166:E166" si="56">SUM(D167:D171)</f>
        <v>0</v>
      </c>
      <c r="E166" s="162">
        <f t="shared" si="56"/>
        <v>0</v>
      </c>
      <c r="F166" s="162">
        <f>SUM(C166:E166)</f>
        <v>0</v>
      </c>
    </row>
    <row r="167" spans="1:6" s="83" customFormat="1" ht="12.75" hidden="1" x14ac:dyDescent="0.2">
      <c r="A167" s="133">
        <v>35</v>
      </c>
      <c r="B167" s="87" t="s">
        <v>1039</v>
      </c>
      <c r="C167" s="161">
        <v>0</v>
      </c>
      <c r="D167" s="161">
        <v>0</v>
      </c>
      <c r="E167" s="161">
        <v>0</v>
      </c>
      <c r="F167" s="160">
        <f t="shared" ref="F167:F171" si="57">SUM(C167:E167)</f>
        <v>0</v>
      </c>
    </row>
    <row r="168" spans="1:6" s="83" customFormat="1" ht="12.75" hidden="1" x14ac:dyDescent="0.2">
      <c r="A168" s="133">
        <v>36</v>
      </c>
      <c r="B168" s="87" t="s">
        <v>1040</v>
      </c>
      <c r="C168" s="161">
        <v>0</v>
      </c>
      <c r="D168" s="161">
        <v>0</v>
      </c>
      <c r="E168" s="161">
        <v>0</v>
      </c>
      <c r="F168" s="160">
        <f t="shared" si="57"/>
        <v>0</v>
      </c>
    </row>
    <row r="169" spans="1:6" s="83" customFormat="1" ht="12.75" hidden="1" x14ac:dyDescent="0.2">
      <c r="A169" s="133">
        <v>37</v>
      </c>
      <c r="B169" s="87" t="s">
        <v>1041</v>
      </c>
      <c r="C169" s="161">
        <v>0</v>
      </c>
      <c r="D169" s="161">
        <v>0</v>
      </c>
      <c r="E169" s="161">
        <v>0</v>
      </c>
      <c r="F169" s="160">
        <f t="shared" si="57"/>
        <v>0</v>
      </c>
    </row>
    <row r="170" spans="1:6" s="83" customFormat="1" ht="12.75" hidden="1" x14ac:dyDescent="0.2">
      <c r="A170" s="133">
        <v>38</v>
      </c>
      <c r="B170" s="87" t="s">
        <v>1042</v>
      </c>
      <c r="C170" s="161">
        <v>0</v>
      </c>
      <c r="D170" s="161">
        <v>0</v>
      </c>
      <c r="E170" s="161">
        <v>0</v>
      </c>
      <c r="F170" s="160">
        <f t="shared" si="57"/>
        <v>0</v>
      </c>
    </row>
    <row r="171" spans="1:6" s="83" customFormat="1" ht="12.75" hidden="1" x14ac:dyDescent="0.2">
      <c r="A171" s="133">
        <v>39</v>
      </c>
      <c r="B171" s="87" t="s">
        <v>1043</v>
      </c>
      <c r="C171" s="161">
        <v>0</v>
      </c>
      <c r="D171" s="161">
        <v>0</v>
      </c>
      <c r="E171" s="161">
        <v>0</v>
      </c>
      <c r="F171" s="160">
        <f t="shared" si="57"/>
        <v>0</v>
      </c>
    </row>
    <row r="172" spans="1:6" s="83" customFormat="1" ht="25.5" hidden="1" x14ac:dyDescent="0.2">
      <c r="A172" s="132">
        <v>40</v>
      </c>
      <c r="B172" s="89" t="s">
        <v>1020</v>
      </c>
      <c r="C172" s="159">
        <v>0</v>
      </c>
      <c r="D172" s="159">
        <v>0</v>
      </c>
      <c r="E172" s="159">
        <v>0</v>
      </c>
      <c r="F172" s="159">
        <f>SUM(C172:E172)</f>
        <v>0</v>
      </c>
    </row>
    <row r="173" spans="1:6" s="83" customFormat="1" ht="25.5" hidden="1" x14ac:dyDescent="0.2">
      <c r="A173" s="132">
        <v>41</v>
      </c>
      <c r="B173" s="89" t="s">
        <v>386</v>
      </c>
      <c r="C173" s="159">
        <v>0</v>
      </c>
      <c r="D173" s="159">
        <v>0</v>
      </c>
      <c r="E173" s="159">
        <v>0</v>
      </c>
      <c r="F173" s="159">
        <f>SUM(C173:E173)</f>
        <v>0</v>
      </c>
    </row>
    <row r="174" spans="1:6" s="83" customFormat="1" ht="12.75" hidden="1" x14ac:dyDescent="0.2">
      <c r="A174" s="132">
        <v>42</v>
      </c>
      <c r="B174" s="89" t="s">
        <v>997</v>
      </c>
      <c r="C174" s="159">
        <v>0</v>
      </c>
      <c r="D174" s="159">
        <v>0</v>
      </c>
      <c r="E174" s="159">
        <v>0</v>
      </c>
      <c r="F174" s="159">
        <f t="shared" ref="F174:F175" si="58">SUM(C174:E174)</f>
        <v>0</v>
      </c>
    </row>
    <row r="175" spans="1:6" s="83" customFormat="1" ht="12.75" hidden="1" x14ac:dyDescent="0.2">
      <c r="A175" s="132">
        <v>43</v>
      </c>
      <c r="B175" s="89" t="s">
        <v>413</v>
      </c>
      <c r="C175" s="159">
        <v>0</v>
      </c>
      <c r="D175" s="159">
        <v>0</v>
      </c>
      <c r="E175" s="159">
        <v>0</v>
      </c>
      <c r="F175" s="159">
        <f t="shared" si="58"/>
        <v>0</v>
      </c>
    </row>
    <row r="176" spans="1:6" s="83" customFormat="1" ht="51" hidden="1" x14ac:dyDescent="0.2">
      <c r="A176" s="131">
        <v>44</v>
      </c>
      <c r="B176" s="85" t="s">
        <v>1048</v>
      </c>
      <c r="C176" s="158">
        <f>SUM(C177:C181)</f>
        <v>0</v>
      </c>
      <c r="D176" s="158">
        <f t="shared" ref="D176:E176" si="59">SUM(D177:D181)</f>
        <v>0</v>
      </c>
      <c r="E176" s="158">
        <f t="shared" si="59"/>
        <v>0</v>
      </c>
      <c r="F176" s="158">
        <f>SUM(C176:E176)</f>
        <v>0</v>
      </c>
    </row>
    <row r="177" spans="1:6" s="83" customFormat="1" ht="12.75" hidden="1" x14ac:dyDescent="0.2">
      <c r="A177" s="133">
        <v>45</v>
      </c>
      <c r="B177" s="87" t="s">
        <v>996</v>
      </c>
      <c r="C177" s="161">
        <v>0</v>
      </c>
      <c r="D177" s="161">
        <v>0</v>
      </c>
      <c r="E177" s="161">
        <v>0</v>
      </c>
      <c r="F177" s="160">
        <f t="shared" ref="F177:F181" si="60">SUM(C177:E177)</f>
        <v>0</v>
      </c>
    </row>
    <row r="178" spans="1:6" s="83" customFormat="1" ht="25.5" hidden="1" x14ac:dyDescent="0.2">
      <c r="A178" s="133">
        <v>46</v>
      </c>
      <c r="B178" s="87" t="s">
        <v>386</v>
      </c>
      <c r="C178" s="161">
        <v>0</v>
      </c>
      <c r="D178" s="161">
        <v>0</v>
      </c>
      <c r="E178" s="161">
        <v>0</v>
      </c>
      <c r="F178" s="160">
        <f t="shared" si="60"/>
        <v>0</v>
      </c>
    </row>
    <row r="179" spans="1:6" s="83" customFormat="1" ht="12.75" hidden="1" x14ac:dyDescent="0.2">
      <c r="A179" s="133">
        <v>47</v>
      </c>
      <c r="B179" s="87" t="s">
        <v>997</v>
      </c>
      <c r="C179" s="161">
        <v>0</v>
      </c>
      <c r="D179" s="161">
        <v>0</v>
      </c>
      <c r="E179" s="161">
        <v>0</v>
      </c>
      <c r="F179" s="160">
        <f t="shared" si="60"/>
        <v>0</v>
      </c>
    </row>
    <row r="180" spans="1:6" s="83" customFormat="1" ht="12.75" hidden="1" x14ac:dyDescent="0.2">
      <c r="A180" s="133">
        <v>48</v>
      </c>
      <c r="B180" s="87" t="s">
        <v>998</v>
      </c>
      <c r="C180" s="161">
        <v>0</v>
      </c>
      <c r="D180" s="161">
        <v>0</v>
      </c>
      <c r="E180" s="161">
        <v>0</v>
      </c>
      <c r="F180" s="160">
        <f t="shared" si="60"/>
        <v>0</v>
      </c>
    </row>
    <row r="181" spans="1:6" s="83" customFormat="1" ht="12.75" hidden="1" x14ac:dyDescent="0.2">
      <c r="A181" s="133">
        <v>49</v>
      </c>
      <c r="B181" s="87" t="s">
        <v>413</v>
      </c>
      <c r="C181" s="161">
        <v>0</v>
      </c>
      <c r="D181" s="161">
        <v>0</v>
      </c>
      <c r="E181" s="161">
        <v>0</v>
      </c>
      <c r="F181" s="160">
        <f t="shared" si="60"/>
        <v>0</v>
      </c>
    </row>
    <row r="182" spans="1:6" s="83" customFormat="1" ht="38.25" hidden="1" x14ac:dyDescent="0.2">
      <c r="A182" s="131">
        <v>50</v>
      </c>
      <c r="B182" s="85" t="s">
        <v>1049</v>
      </c>
      <c r="C182" s="158">
        <f>C183+C189</f>
        <v>0</v>
      </c>
      <c r="D182" s="158">
        <f t="shared" ref="D182:E182" si="61">D183+D189</f>
        <v>0</v>
      </c>
      <c r="E182" s="158">
        <f t="shared" si="61"/>
        <v>0</v>
      </c>
      <c r="F182" s="158">
        <f>SUM(C182:E182)</f>
        <v>0</v>
      </c>
    </row>
    <row r="183" spans="1:6" s="83" customFormat="1" ht="38.25" hidden="1" x14ac:dyDescent="0.2">
      <c r="A183" s="132">
        <v>51</v>
      </c>
      <c r="B183" s="89" t="s">
        <v>1050</v>
      </c>
      <c r="C183" s="159">
        <f>SUM(C184:C188)</f>
        <v>0</v>
      </c>
      <c r="D183" s="159">
        <f t="shared" ref="D183:E183" si="62">SUM(D184:D188)</f>
        <v>0</v>
      </c>
      <c r="E183" s="159">
        <f t="shared" si="62"/>
        <v>0</v>
      </c>
      <c r="F183" s="159">
        <f>SUM(C183:E183)</f>
        <v>0</v>
      </c>
    </row>
    <row r="184" spans="1:6" s="83" customFormat="1" ht="12.75" hidden="1" x14ac:dyDescent="0.2">
      <c r="A184" s="133">
        <v>52</v>
      </c>
      <c r="B184" s="87" t="s">
        <v>996</v>
      </c>
      <c r="C184" s="161">
        <v>0</v>
      </c>
      <c r="D184" s="161">
        <v>0</v>
      </c>
      <c r="E184" s="161">
        <v>0</v>
      </c>
      <c r="F184" s="160">
        <f t="shared" ref="F184:F188" si="63">SUM(C184:E184)</f>
        <v>0</v>
      </c>
    </row>
    <row r="185" spans="1:6" s="83" customFormat="1" ht="25.5" hidden="1" x14ac:dyDescent="0.2">
      <c r="A185" s="133">
        <v>53</v>
      </c>
      <c r="B185" s="87" t="s">
        <v>386</v>
      </c>
      <c r="C185" s="161">
        <v>0</v>
      </c>
      <c r="D185" s="161">
        <v>0</v>
      </c>
      <c r="E185" s="161">
        <v>0</v>
      </c>
      <c r="F185" s="160">
        <f t="shared" si="63"/>
        <v>0</v>
      </c>
    </row>
    <row r="186" spans="1:6" s="83" customFormat="1" ht="12.75" hidden="1" x14ac:dyDescent="0.2">
      <c r="A186" s="133">
        <v>54</v>
      </c>
      <c r="B186" s="87" t="s">
        <v>997</v>
      </c>
      <c r="C186" s="161">
        <v>0</v>
      </c>
      <c r="D186" s="161">
        <v>0</v>
      </c>
      <c r="E186" s="161">
        <v>0</v>
      </c>
      <c r="F186" s="160">
        <f t="shared" si="63"/>
        <v>0</v>
      </c>
    </row>
    <row r="187" spans="1:6" s="83" customFormat="1" ht="12.75" hidden="1" x14ac:dyDescent="0.2">
      <c r="A187" s="133">
        <v>55</v>
      </c>
      <c r="B187" s="87" t="s">
        <v>998</v>
      </c>
      <c r="C187" s="161">
        <v>0</v>
      </c>
      <c r="D187" s="161">
        <v>0</v>
      </c>
      <c r="E187" s="161">
        <v>0</v>
      </c>
      <c r="F187" s="160">
        <f t="shared" si="63"/>
        <v>0</v>
      </c>
    </row>
    <row r="188" spans="1:6" s="83" customFormat="1" ht="12.75" hidden="1" x14ac:dyDescent="0.2">
      <c r="A188" s="133">
        <v>56</v>
      </c>
      <c r="B188" s="87" t="s">
        <v>413</v>
      </c>
      <c r="C188" s="161">
        <v>0</v>
      </c>
      <c r="D188" s="161">
        <v>0</v>
      </c>
      <c r="E188" s="161">
        <v>0</v>
      </c>
      <c r="F188" s="160">
        <f t="shared" si="63"/>
        <v>0</v>
      </c>
    </row>
    <row r="189" spans="1:6" s="83" customFormat="1" ht="38.25" hidden="1" x14ac:dyDescent="0.2">
      <c r="A189" s="132">
        <v>57</v>
      </c>
      <c r="B189" s="89" t="s">
        <v>1051</v>
      </c>
      <c r="C189" s="159">
        <f>SUM(C190:C193)</f>
        <v>0</v>
      </c>
      <c r="D189" s="159">
        <f t="shared" ref="D189:E189" si="64">SUM(D190:D193)</f>
        <v>0</v>
      </c>
      <c r="E189" s="159">
        <f t="shared" si="64"/>
        <v>0</v>
      </c>
      <c r="F189" s="159">
        <f>SUM(C189:E189)</f>
        <v>0</v>
      </c>
    </row>
    <row r="190" spans="1:6" s="83" customFormat="1" ht="12.75" hidden="1" x14ac:dyDescent="0.2">
      <c r="A190" s="133">
        <v>58</v>
      </c>
      <c r="B190" s="87" t="s">
        <v>1036</v>
      </c>
      <c r="C190" s="161">
        <v>0</v>
      </c>
      <c r="D190" s="161">
        <v>0</v>
      </c>
      <c r="E190" s="161">
        <v>0</v>
      </c>
      <c r="F190" s="160">
        <f t="shared" ref="F190:F210" si="65">SUM(C190:E190)</f>
        <v>0</v>
      </c>
    </row>
    <row r="191" spans="1:6" s="83" customFormat="1" ht="12.75" hidden="1" x14ac:dyDescent="0.2">
      <c r="A191" s="133">
        <v>59</v>
      </c>
      <c r="B191" s="87" t="s">
        <v>1052</v>
      </c>
      <c r="C191" s="161">
        <v>0</v>
      </c>
      <c r="D191" s="161">
        <v>0</v>
      </c>
      <c r="E191" s="161">
        <v>0</v>
      </c>
      <c r="F191" s="160">
        <f t="shared" si="65"/>
        <v>0</v>
      </c>
    </row>
    <row r="192" spans="1:6" s="83" customFormat="1" ht="12.75" hidden="1" x14ac:dyDescent="0.2">
      <c r="A192" s="133">
        <v>60</v>
      </c>
      <c r="B192" s="87" t="s">
        <v>413</v>
      </c>
      <c r="C192" s="161">
        <v>0</v>
      </c>
      <c r="D192" s="161">
        <v>0</v>
      </c>
      <c r="E192" s="161">
        <v>0</v>
      </c>
      <c r="F192" s="160">
        <f t="shared" si="65"/>
        <v>0</v>
      </c>
    </row>
    <row r="193" spans="1:6" s="83" customFormat="1" ht="12.75" hidden="1" x14ac:dyDescent="0.2">
      <c r="A193" s="132">
        <v>61</v>
      </c>
      <c r="B193" s="89" t="s">
        <v>418</v>
      </c>
      <c r="C193" s="159">
        <v>0</v>
      </c>
      <c r="D193" s="159">
        <v>0</v>
      </c>
      <c r="E193" s="159">
        <v>0</v>
      </c>
      <c r="F193" s="159">
        <f t="shared" si="65"/>
        <v>0</v>
      </c>
    </row>
    <row r="194" spans="1:6" s="83" customFormat="1" ht="12.75" hidden="1" x14ac:dyDescent="0.2">
      <c r="A194" s="132">
        <v>62</v>
      </c>
      <c r="B194" s="89" t="s">
        <v>417</v>
      </c>
      <c r="C194" s="159">
        <v>0</v>
      </c>
      <c r="D194" s="159">
        <v>0</v>
      </c>
      <c r="E194" s="159">
        <v>0</v>
      </c>
      <c r="F194" s="159">
        <f t="shared" si="65"/>
        <v>0</v>
      </c>
    </row>
    <row r="195" spans="1:6" s="83" customFormat="1" ht="12.75" hidden="1" x14ac:dyDescent="0.2">
      <c r="A195" s="132">
        <v>63</v>
      </c>
      <c r="B195" s="89" t="s">
        <v>1053</v>
      </c>
      <c r="C195" s="159">
        <v>0</v>
      </c>
      <c r="D195" s="159">
        <v>0</v>
      </c>
      <c r="E195" s="159">
        <v>0</v>
      </c>
      <c r="F195" s="159">
        <f t="shared" si="65"/>
        <v>0</v>
      </c>
    </row>
    <row r="196" spans="1:6" s="83" customFormat="1" ht="12.75" hidden="1" x14ac:dyDescent="0.2">
      <c r="A196" s="129">
        <v>64</v>
      </c>
      <c r="B196" s="130" t="s">
        <v>1054</v>
      </c>
      <c r="C196" s="157">
        <f>SUM(C197:C198)</f>
        <v>0</v>
      </c>
      <c r="D196" s="157">
        <f t="shared" ref="D196:E196" si="66">SUM(D197:D198)</f>
        <v>0</v>
      </c>
      <c r="E196" s="157">
        <f t="shared" si="66"/>
        <v>0</v>
      </c>
      <c r="F196" s="157">
        <f t="shared" si="65"/>
        <v>0</v>
      </c>
    </row>
    <row r="197" spans="1:6" s="83" customFormat="1" ht="12.75" hidden="1" x14ac:dyDescent="0.2">
      <c r="A197" s="133">
        <v>65</v>
      </c>
      <c r="B197" s="87" t="s">
        <v>1055</v>
      </c>
      <c r="C197" s="161">
        <v>0</v>
      </c>
      <c r="D197" s="161">
        <v>0</v>
      </c>
      <c r="E197" s="161">
        <v>0</v>
      </c>
      <c r="F197" s="160">
        <f t="shared" si="65"/>
        <v>0</v>
      </c>
    </row>
    <row r="198" spans="1:6" s="83" customFormat="1" ht="12.75" hidden="1" x14ac:dyDescent="0.2">
      <c r="A198" s="133">
        <v>66</v>
      </c>
      <c r="B198" s="87" t="s">
        <v>1056</v>
      </c>
      <c r="C198" s="161">
        <v>0</v>
      </c>
      <c r="D198" s="161">
        <v>0</v>
      </c>
      <c r="E198" s="161">
        <v>0</v>
      </c>
      <c r="F198" s="160">
        <f t="shared" si="65"/>
        <v>0</v>
      </c>
    </row>
    <row r="199" spans="1:6" s="83" customFormat="1" ht="12.75" hidden="1" x14ac:dyDescent="0.2">
      <c r="A199" s="132">
        <v>67</v>
      </c>
      <c r="B199" s="89" t="s">
        <v>1057</v>
      </c>
      <c r="C199" s="159">
        <v>0</v>
      </c>
      <c r="D199" s="159">
        <v>0</v>
      </c>
      <c r="E199" s="159">
        <v>0</v>
      </c>
      <c r="F199" s="159">
        <f t="shared" si="65"/>
        <v>0</v>
      </c>
    </row>
    <row r="200" spans="1:6" s="83" customFormat="1" ht="25.5" hidden="1" x14ac:dyDescent="0.2">
      <c r="A200" s="132">
        <v>68</v>
      </c>
      <c r="B200" s="89" t="s">
        <v>1058</v>
      </c>
      <c r="C200" s="159">
        <f>C201+C248</f>
        <v>0</v>
      </c>
      <c r="D200" s="159">
        <f>D201+D248</f>
        <v>0</v>
      </c>
      <c r="E200" s="159">
        <f t="shared" ref="E200" si="67">E201+E248</f>
        <v>0</v>
      </c>
      <c r="F200" s="159">
        <f t="shared" si="65"/>
        <v>0</v>
      </c>
    </row>
    <row r="201" spans="1:6" s="83" customFormat="1" ht="12.75" hidden="1" x14ac:dyDescent="0.2">
      <c r="A201" s="132">
        <v>69</v>
      </c>
      <c r="B201" s="89" t="s">
        <v>1059</v>
      </c>
      <c r="C201" s="159">
        <v>0</v>
      </c>
      <c r="D201" s="159">
        <v>0</v>
      </c>
      <c r="E201" s="159">
        <v>0</v>
      </c>
      <c r="F201" s="159">
        <f t="shared" si="65"/>
        <v>0</v>
      </c>
    </row>
    <row r="202" spans="1:6" s="83" customFormat="1" ht="38.25" hidden="1" x14ac:dyDescent="0.2">
      <c r="A202" s="132">
        <v>70</v>
      </c>
      <c r="B202" s="89" t="s">
        <v>1060</v>
      </c>
      <c r="C202" s="159">
        <f>C203+C239</f>
        <v>0</v>
      </c>
      <c r="D202" s="159">
        <f t="shared" ref="D202:E202" si="68">D203+D239</f>
        <v>0</v>
      </c>
      <c r="E202" s="159">
        <f t="shared" si="68"/>
        <v>0</v>
      </c>
      <c r="F202" s="159">
        <f t="shared" si="65"/>
        <v>0</v>
      </c>
    </row>
    <row r="203" spans="1:6" s="83" customFormat="1" ht="51" hidden="1" x14ac:dyDescent="0.2">
      <c r="A203" s="132">
        <v>71</v>
      </c>
      <c r="B203" s="89" t="s">
        <v>1061</v>
      </c>
      <c r="C203" s="159">
        <f>C204+C235+C236+C237+C238</f>
        <v>0</v>
      </c>
      <c r="D203" s="159">
        <f t="shared" ref="D203:E203" si="69">D204+D235+D236+D237+D238</f>
        <v>0</v>
      </c>
      <c r="E203" s="159">
        <f t="shared" si="69"/>
        <v>0</v>
      </c>
      <c r="F203" s="159">
        <f t="shared" si="65"/>
        <v>0</v>
      </c>
    </row>
    <row r="204" spans="1:6" s="83" customFormat="1" ht="25.5" hidden="1" x14ac:dyDescent="0.2">
      <c r="A204" s="132">
        <v>72</v>
      </c>
      <c r="B204" s="89" t="s">
        <v>1062</v>
      </c>
      <c r="C204" s="159">
        <f>C205+C211+C217+C223+C229</f>
        <v>0</v>
      </c>
      <c r="D204" s="159">
        <f t="shared" ref="D204:E204" si="70">D205+D211+D217+D223+D229</f>
        <v>0</v>
      </c>
      <c r="E204" s="159">
        <f t="shared" si="70"/>
        <v>0</v>
      </c>
      <c r="F204" s="159">
        <f t="shared" si="65"/>
        <v>0</v>
      </c>
    </row>
    <row r="205" spans="1:6" s="83" customFormat="1" ht="38.25" hidden="1" x14ac:dyDescent="0.2">
      <c r="A205" s="132">
        <v>73</v>
      </c>
      <c r="B205" s="89" t="s">
        <v>1038</v>
      </c>
      <c r="C205" s="159">
        <f>SUM(C206:C210)</f>
        <v>0</v>
      </c>
      <c r="D205" s="159">
        <f t="shared" ref="D205:E205" si="71">SUM(D206:D210)</f>
        <v>0</v>
      </c>
      <c r="E205" s="159">
        <f t="shared" si="71"/>
        <v>0</v>
      </c>
      <c r="F205" s="159">
        <f t="shared" si="65"/>
        <v>0</v>
      </c>
    </row>
    <row r="206" spans="1:6" s="83" customFormat="1" ht="12.75" hidden="1" x14ac:dyDescent="0.2">
      <c r="A206" s="133">
        <v>74</v>
      </c>
      <c r="B206" s="87" t="s">
        <v>1039</v>
      </c>
      <c r="C206" s="161">
        <v>0</v>
      </c>
      <c r="D206" s="161">
        <v>0</v>
      </c>
      <c r="E206" s="161">
        <v>0</v>
      </c>
      <c r="F206" s="160">
        <f t="shared" si="65"/>
        <v>0</v>
      </c>
    </row>
    <row r="207" spans="1:6" s="83" customFormat="1" ht="12.75" hidden="1" x14ac:dyDescent="0.2">
      <c r="A207" s="133">
        <v>75</v>
      </c>
      <c r="B207" s="87" t="s">
        <v>1040</v>
      </c>
      <c r="C207" s="161">
        <v>0</v>
      </c>
      <c r="D207" s="161">
        <v>0</v>
      </c>
      <c r="E207" s="161">
        <v>0</v>
      </c>
      <c r="F207" s="160">
        <f t="shared" si="65"/>
        <v>0</v>
      </c>
    </row>
    <row r="208" spans="1:6" s="83" customFormat="1" ht="12.75" hidden="1" x14ac:dyDescent="0.2">
      <c r="A208" s="133">
        <v>76</v>
      </c>
      <c r="B208" s="87" t="s">
        <v>1041</v>
      </c>
      <c r="C208" s="161">
        <v>0</v>
      </c>
      <c r="D208" s="161">
        <v>0</v>
      </c>
      <c r="E208" s="161">
        <v>0</v>
      </c>
      <c r="F208" s="160">
        <f t="shared" si="65"/>
        <v>0</v>
      </c>
    </row>
    <row r="209" spans="1:6" s="83" customFormat="1" ht="12.75" hidden="1" x14ac:dyDescent="0.2">
      <c r="A209" s="133">
        <v>77</v>
      </c>
      <c r="B209" s="87" t="s">
        <v>1042</v>
      </c>
      <c r="C209" s="161">
        <v>0</v>
      </c>
      <c r="D209" s="161">
        <v>0</v>
      </c>
      <c r="E209" s="161">
        <v>0</v>
      </c>
      <c r="F209" s="160">
        <f t="shared" si="65"/>
        <v>0</v>
      </c>
    </row>
    <row r="210" spans="1:6" s="83" customFormat="1" ht="12.75" hidden="1" x14ac:dyDescent="0.2">
      <c r="A210" s="133">
        <v>78</v>
      </c>
      <c r="B210" s="87" t="s">
        <v>1043</v>
      </c>
      <c r="C210" s="161">
        <v>0</v>
      </c>
      <c r="D210" s="161">
        <v>0</v>
      </c>
      <c r="E210" s="161">
        <v>0</v>
      </c>
      <c r="F210" s="160">
        <f t="shared" si="65"/>
        <v>0</v>
      </c>
    </row>
    <row r="211" spans="1:6" s="83" customFormat="1" ht="38.25" hidden="1" x14ac:dyDescent="0.2">
      <c r="A211" s="132">
        <v>79</v>
      </c>
      <c r="B211" s="89" t="s">
        <v>1044</v>
      </c>
      <c r="C211" s="159">
        <f>SUM(C212:C216)</f>
        <v>0</v>
      </c>
      <c r="D211" s="159">
        <f t="shared" ref="D211:E211" si="72">SUM(D212:D216)</f>
        <v>0</v>
      </c>
      <c r="E211" s="159">
        <f t="shared" si="72"/>
        <v>0</v>
      </c>
      <c r="F211" s="159">
        <f>SUM(C211:E211)</f>
        <v>0</v>
      </c>
    </row>
    <row r="212" spans="1:6" s="83" customFormat="1" ht="12.75" hidden="1" x14ac:dyDescent="0.2">
      <c r="A212" s="133">
        <v>80</v>
      </c>
      <c r="B212" s="87" t="s">
        <v>1039</v>
      </c>
      <c r="C212" s="161">
        <v>0</v>
      </c>
      <c r="D212" s="161">
        <v>0</v>
      </c>
      <c r="E212" s="161">
        <v>0</v>
      </c>
      <c r="F212" s="160">
        <f t="shared" ref="F212:F216" si="73">SUM(C212:E212)</f>
        <v>0</v>
      </c>
    </row>
    <row r="213" spans="1:6" s="83" customFormat="1" ht="12.75" hidden="1" x14ac:dyDescent="0.2">
      <c r="A213" s="133">
        <v>81</v>
      </c>
      <c r="B213" s="87" t="s">
        <v>1040</v>
      </c>
      <c r="C213" s="161">
        <v>0</v>
      </c>
      <c r="D213" s="161">
        <v>0</v>
      </c>
      <c r="E213" s="161">
        <v>0</v>
      </c>
      <c r="F213" s="160">
        <f t="shared" si="73"/>
        <v>0</v>
      </c>
    </row>
    <row r="214" spans="1:6" s="83" customFormat="1" ht="12.75" hidden="1" x14ac:dyDescent="0.2">
      <c r="A214" s="133">
        <v>82</v>
      </c>
      <c r="B214" s="87" t="s">
        <v>1041</v>
      </c>
      <c r="C214" s="161">
        <v>0</v>
      </c>
      <c r="D214" s="161">
        <v>0</v>
      </c>
      <c r="E214" s="161">
        <v>0</v>
      </c>
      <c r="F214" s="160">
        <f t="shared" si="73"/>
        <v>0</v>
      </c>
    </row>
    <row r="215" spans="1:6" s="83" customFormat="1" ht="12.75" hidden="1" x14ac:dyDescent="0.2">
      <c r="A215" s="133">
        <v>83</v>
      </c>
      <c r="B215" s="87" t="s">
        <v>1042</v>
      </c>
      <c r="C215" s="161">
        <v>0</v>
      </c>
      <c r="D215" s="161">
        <v>0</v>
      </c>
      <c r="E215" s="161">
        <v>0</v>
      </c>
      <c r="F215" s="160">
        <f t="shared" si="73"/>
        <v>0</v>
      </c>
    </row>
    <row r="216" spans="1:6" s="83" customFormat="1" ht="12.75" hidden="1" x14ac:dyDescent="0.2">
      <c r="A216" s="133">
        <v>84</v>
      </c>
      <c r="B216" s="87" t="s">
        <v>1043</v>
      </c>
      <c r="C216" s="161">
        <v>0</v>
      </c>
      <c r="D216" s="161">
        <v>0</v>
      </c>
      <c r="E216" s="161">
        <v>0</v>
      </c>
      <c r="F216" s="160">
        <f t="shared" si="73"/>
        <v>0</v>
      </c>
    </row>
    <row r="217" spans="1:6" s="83" customFormat="1" ht="38.25" hidden="1" x14ac:dyDescent="0.2">
      <c r="A217" s="132">
        <v>85</v>
      </c>
      <c r="B217" s="89" t="s">
        <v>1045</v>
      </c>
      <c r="C217" s="159">
        <f>SUM(C218:C222)</f>
        <v>0</v>
      </c>
      <c r="D217" s="159">
        <f t="shared" ref="D217:E217" si="74">SUM(D218:D222)</f>
        <v>0</v>
      </c>
      <c r="E217" s="159">
        <f t="shared" si="74"/>
        <v>0</v>
      </c>
      <c r="F217" s="159">
        <f>SUM(C217:E217)</f>
        <v>0</v>
      </c>
    </row>
    <row r="218" spans="1:6" s="83" customFormat="1" ht="12.75" hidden="1" x14ac:dyDescent="0.2">
      <c r="A218" s="133">
        <v>86</v>
      </c>
      <c r="B218" s="87" t="s">
        <v>1039</v>
      </c>
      <c r="C218" s="161">
        <v>0</v>
      </c>
      <c r="D218" s="161">
        <v>0</v>
      </c>
      <c r="E218" s="161">
        <v>0</v>
      </c>
      <c r="F218" s="160">
        <f t="shared" ref="F218:F222" si="75">SUM(C218:E218)</f>
        <v>0</v>
      </c>
    </row>
    <row r="219" spans="1:6" s="83" customFormat="1" ht="12.75" hidden="1" x14ac:dyDescent="0.2">
      <c r="A219" s="133">
        <v>87</v>
      </c>
      <c r="B219" s="87" t="s">
        <v>1040</v>
      </c>
      <c r="C219" s="161">
        <v>0</v>
      </c>
      <c r="D219" s="161">
        <v>0</v>
      </c>
      <c r="E219" s="161">
        <v>0</v>
      </c>
      <c r="F219" s="160">
        <f t="shared" si="75"/>
        <v>0</v>
      </c>
    </row>
    <row r="220" spans="1:6" s="83" customFormat="1" ht="12.75" hidden="1" x14ac:dyDescent="0.2">
      <c r="A220" s="133">
        <v>88</v>
      </c>
      <c r="B220" s="87" t="s">
        <v>1041</v>
      </c>
      <c r="C220" s="161">
        <v>0</v>
      </c>
      <c r="D220" s="161">
        <v>0</v>
      </c>
      <c r="E220" s="161">
        <v>0</v>
      </c>
      <c r="F220" s="160">
        <f t="shared" si="75"/>
        <v>0</v>
      </c>
    </row>
    <row r="221" spans="1:6" s="83" customFormat="1" ht="12.75" hidden="1" x14ac:dyDescent="0.2">
      <c r="A221" s="133">
        <v>89</v>
      </c>
      <c r="B221" s="87" t="s">
        <v>1042</v>
      </c>
      <c r="C221" s="161">
        <v>0</v>
      </c>
      <c r="D221" s="161">
        <v>0</v>
      </c>
      <c r="E221" s="161">
        <v>0</v>
      </c>
      <c r="F221" s="160">
        <f t="shared" si="75"/>
        <v>0</v>
      </c>
    </row>
    <row r="222" spans="1:6" s="83" customFormat="1" ht="12.75" hidden="1" x14ac:dyDescent="0.2">
      <c r="A222" s="133">
        <v>90</v>
      </c>
      <c r="B222" s="87" t="s">
        <v>1043</v>
      </c>
      <c r="C222" s="161">
        <v>0</v>
      </c>
      <c r="D222" s="161">
        <v>0</v>
      </c>
      <c r="E222" s="161">
        <v>0</v>
      </c>
      <c r="F222" s="160">
        <f t="shared" si="75"/>
        <v>0</v>
      </c>
    </row>
    <row r="223" spans="1:6" s="83" customFormat="1" ht="38.25" hidden="1" x14ac:dyDescent="0.2">
      <c r="A223" s="132">
        <v>91</v>
      </c>
      <c r="B223" s="89" t="s">
        <v>1046</v>
      </c>
      <c r="C223" s="159">
        <f>SUM(C224:C228)</f>
        <v>0</v>
      </c>
      <c r="D223" s="159">
        <f t="shared" ref="D223:E223" si="76">SUM(D224:D228)</f>
        <v>0</v>
      </c>
      <c r="E223" s="159">
        <f t="shared" si="76"/>
        <v>0</v>
      </c>
      <c r="F223" s="159">
        <f>SUM(C223:E223)</f>
        <v>0</v>
      </c>
    </row>
    <row r="224" spans="1:6" s="83" customFormat="1" ht="12.75" hidden="1" x14ac:dyDescent="0.2">
      <c r="A224" s="133">
        <v>92</v>
      </c>
      <c r="B224" s="87" t="s">
        <v>1039</v>
      </c>
      <c r="C224" s="161">
        <v>0</v>
      </c>
      <c r="D224" s="161">
        <v>0</v>
      </c>
      <c r="E224" s="161">
        <v>0</v>
      </c>
      <c r="F224" s="160">
        <f t="shared" ref="F224:F228" si="77">SUM(C224:E224)</f>
        <v>0</v>
      </c>
    </row>
    <row r="225" spans="1:6" s="83" customFormat="1" ht="12.75" hidden="1" x14ac:dyDescent="0.2">
      <c r="A225" s="133">
        <v>93</v>
      </c>
      <c r="B225" s="87" t="s">
        <v>1040</v>
      </c>
      <c r="C225" s="161">
        <v>0</v>
      </c>
      <c r="D225" s="161">
        <v>0</v>
      </c>
      <c r="E225" s="161">
        <v>0</v>
      </c>
      <c r="F225" s="160">
        <f t="shared" si="77"/>
        <v>0</v>
      </c>
    </row>
    <row r="226" spans="1:6" s="83" customFormat="1" ht="12.75" hidden="1" x14ac:dyDescent="0.2">
      <c r="A226" s="133">
        <v>94</v>
      </c>
      <c r="B226" s="87" t="s">
        <v>1041</v>
      </c>
      <c r="C226" s="161">
        <v>0</v>
      </c>
      <c r="D226" s="161">
        <v>0</v>
      </c>
      <c r="E226" s="161">
        <v>0</v>
      </c>
      <c r="F226" s="160">
        <f t="shared" si="77"/>
        <v>0</v>
      </c>
    </row>
    <row r="227" spans="1:6" s="83" customFormat="1" ht="12.75" hidden="1" x14ac:dyDescent="0.2">
      <c r="A227" s="133">
        <v>95</v>
      </c>
      <c r="B227" s="87" t="s">
        <v>1042</v>
      </c>
      <c r="C227" s="161">
        <v>0</v>
      </c>
      <c r="D227" s="161">
        <v>0</v>
      </c>
      <c r="E227" s="161">
        <v>0</v>
      </c>
      <c r="F227" s="160">
        <f t="shared" si="77"/>
        <v>0</v>
      </c>
    </row>
    <row r="228" spans="1:6" s="83" customFormat="1" ht="12.75" hidden="1" x14ac:dyDescent="0.2">
      <c r="A228" s="133">
        <v>96</v>
      </c>
      <c r="B228" s="87" t="s">
        <v>1043</v>
      </c>
      <c r="C228" s="161">
        <v>0</v>
      </c>
      <c r="D228" s="161">
        <v>0</v>
      </c>
      <c r="E228" s="161">
        <v>0</v>
      </c>
      <c r="F228" s="160">
        <f t="shared" si="77"/>
        <v>0</v>
      </c>
    </row>
    <row r="229" spans="1:6" s="83" customFormat="1" ht="25.5" hidden="1" x14ac:dyDescent="0.2">
      <c r="A229" s="132">
        <v>97</v>
      </c>
      <c r="B229" s="89" t="s">
        <v>1047</v>
      </c>
      <c r="C229" s="159">
        <f>SUM(C230:C234)</f>
        <v>0</v>
      </c>
      <c r="D229" s="159">
        <f t="shared" ref="D229:E229" si="78">SUM(D230:D234)</f>
        <v>0</v>
      </c>
      <c r="E229" s="159">
        <f t="shared" si="78"/>
        <v>0</v>
      </c>
      <c r="F229" s="159">
        <f>SUM(C229:E229)</f>
        <v>0</v>
      </c>
    </row>
    <row r="230" spans="1:6" s="83" customFormat="1" ht="12.75" hidden="1" x14ac:dyDescent="0.2">
      <c r="A230" s="133">
        <v>98</v>
      </c>
      <c r="B230" s="87" t="s">
        <v>1039</v>
      </c>
      <c r="C230" s="161">
        <v>0</v>
      </c>
      <c r="D230" s="161">
        <v>0</v>
      </c>
      <c r="E230" s="161">
        <v>0</v>
      </c>
      <c r="F230" s="160">
        <f t="shared" ref="F230:F234" si="79">SUM(C230:E230)</f>
        <v>0</v>
      </c>
    </row>
    <row r="231" spans="1:6" s="83" customFormat="1" ht="12.75" hidden="1" x14ac:dyDescent="0.2">
      <c r="A231" s="133">
        <v>99</v>
      </c>
      <c r="B231" s="87" t="s">
        <v>1040</v>
      </c>
      <c r="C231" s="161">
        <v>0</v>
      </c>
      <c r="D231" s="161">
        <v>0</v>
      </c>
      <c r="E231" s="161">
        <v>0</v>
      </c>
      <c r="F231" s="160">
        <f t="shared" si="79"/>
        <v>0</v>
      </c>
    </row>
    <row r="232" spans="1:6" s="83" customFormat="1" ht="12.75" hidden="1" x14ac:dyDescent="0.2">
      <c r="A232" s="133">
        <v>100</v>
      </c>
      <c r="B232" s="87" t="s">
        <v>1041</v>
      </c>
      <c r="C232" s="161">
        <v>0</v>
      </c>
      <c r="D232" s="161">
        <v>0</v>
      </c>
      <c r="E232" s="161">
        <v>0</v>
      </c>
      <c r="F232" s="160">
        <f t="shared" si="79"/>
        <v>0</v>
      </c>
    </row>
    <row r="233" spans="1:6" s="83" customFormat="1" ht="12.75" hidden="1" x14ac:dyDescent="0.2">
      <c r="A233" s="133">
        <v>101</v>
      </c>
      <c r="B233" s="87" t="s">
        <v>1042</v>
      </c>
      <c r="C233" s="161">
        <v>0</v>
      </c>
      <c r="D233" s="161">
        <v>0</v>
      </c>
      <c r="E233" s="161">
        <v>0</v>
      </c>
      <c r="F233" s="160">
        <f t="shared" si="79"/>
        <v>0</v>
      </c>
    </row>
    <row r="234" spans="1:6" s="83" customFormat="1" ht="12.75" hidden="1" x14ac:dyDescent="0.2">
      <c r="A234" s="133">
        <v>102</v>
      </c>
      <c r="B234" s="87" t="s">
        <v>1043</v>
      </c>
      <c r="C234" s="161">
        <v>0</v>
      </c>
      <c r="D234" s="161">
        <v>0</v>
      </c>
      <c r="E234" s="161">
        <v>0</v>
      </c>
      <c r="F234" s="160">
        <f t="shared" si="79"/>
        <v>0</v>
      </c>
    </row>
    <row r="235" spans="1:6" s="83" customFormat="1" ht="25.5" hidden="1" x14ac:dyDescent="0.2">
      <c r="A235" s="132">
        <v>103</v>
      </c>
      <c r="B235" s="89" t="s">
        <v>946</v>
      </c>
      <c r="C235" s="159">
        <v>0</v>
      </c>
      <c r="D235" s="159">
        <v>0</v>
      </c>
      <c r="E235" s="159">
        <v>0</v>
      </c>
      <c r="F235" s="159">
        <f>SUM(C235:E235)</f>
        <v>0</v>
      </c>
    </row>
    <row r="236" spans="1:6" s="83" customFormat="1" ht="25.5" hidden="1" x14ac:dyDescent="0.2">
      <c r="A236" s="133">
        <v>104</v>
      </c>
      <c r="B236" s="87" t="s">
        <v>358</v>
      </c>
      <c r="C236" s="161">
        <v>0</v>
      </c>
      <c r="D236" s="161">
        <v>0</v>
      </c>
      <c r="E236" s="161">
        <v>0</v>
      </c>
      <c r="F236" s="160">
        <f t="shared" ref="F236:F238" si="80">SUM(C236:E236)</f>
        <v>0</v>
      </c>
    </row>
    <row r="237" spans="1:6" s="83" customFormat="1" ht="25.5" hidden="1" x14ac:dyDescent="0.2">
      <c r="A237" s="133">
        <v>105</v>
      </c>
      <c r="B237" s="87" t="s">
        <v>1063</v>
      </c>
      <c r="C237" s="161">
        <v>0</v>
      </c>
      <c r="D237" s="161">
        <v>0</v>
      </c>
      <c r="E237" s="161">
        <v>0</v>
      </c>
      <c r="F237" s="160">
        <f t="shared" si="80"/>
        <v>0</v>
      </c>
    </row>
    <row r="238" spans="1:6" s="83" customFormat="1" ht="12.75" hidden="1" x14ac:dyDescent="0.2">
      <c r="A238" s="133">
        <v>106</v>
      </c>
      <c r="B238" s="87" t="s">
        <v>413</v>
      </c>
      <c r="C238" s="161">
        <v>0</v>
      </c>
      <c r="D238" s="161">
        <v>0</v>
      </c>
      <c r="E238" s="161">
        <v>0</v>
      </c>
      <c r="F238" s="160">
        <f t="shared" si="80"/>
        <v>0</v>
      </c>
    </row>
    <row r="239" spans="1:6" s="83" customFormat="1" ht="51" hidden="1" x14ac:dyDescent="0.2">
      <c r="A239" s="132">
        <v>107</v>
      </c>
      <c r="B239" s="89" t="s">
        <v>1064</v>
      </c>
      <c r="C239" s="159">
        <f>SUM(C240:C247)</f>
        <v>0</v>
      </c>
      <c r="D239" s="159">
        <f t="shared" ref="D239:E239" si="81">SUM(D240:D247)</f>
        <v>0</v>
      </c>
      <c r="E239" s="159">
        <f t="shared" si="81"/>
        <v>0</v>
      </c>
      <c r="F239" s="159">
        <f>SUM(C239:E239)</f>
        <v>0</v>
      </c>
    </row>
    <row r="240" spans="1:6" s="83" customFormat="1" ht="25.5" hidden="1" x14ac:dyDescent="0.2">
      <c r="A240" s="133">
        <v>108</v>
      </c>
      <c r="B240" s="87" t="s">
        <v>388</v>
      </c>
      <c r="C240" s="161">
        <v>0</v>
      </c>
      <c r="D240" s="161">
        <v>0</v>
      </c>
      <c r="E240" s="161">
        <v>0</v>
      </c>
      <c r="F240" s="160">
        <f t="shared" ref="F240:F248" si="82">SUM(C240:E240)</f>
        <v>0</v>
      </c>
    </row>
    <row r="241" spans="1:6" s="83" customFormat="1" ht="25.5" hidden="1" x14ac:dyDescent="0.2">
      <c r="A241" s="133">
        <v>109</v>
      </c>
      <c r="B241" s="87" t="s">
        <v>362</v>
      </c>
      <c r="C241" s="161">
        <v>0</v>
      </c>
      <c r="D241" s="161">
        <v>0</v>
      </c>
      <c r="E241" s="161">
        <v>0</v>
      </c>
      <c r="F241" s="160">
        <f t="shared" si="82"/>
        <v>0</v>
      </c>
    </row>
    <row r="242" spans="1:6" s="83" customFormat="1" ht="12.75" hidden="1" x14ac:dyDescent="0.2">
      <c r="A242" s="133">
        <v>110</v>
      </c>
      <c r="B242" s="87" t="s">
        <v>363</v>
      </c>
      <c r="C242" s="161">
        <v>0</v>
      </c>
      <c r="D242" s="161">
        <v>0</v>
      </c>
      <c r="E242" s="161">
        <v>0</v>
      </c>
      <c r="F242" s="160">
        <f t="shared" si="82"/>
        <v>0</v>
      </c>
    </row>
    <row r="243" spans="1:6" s="83" customFormat="1" ht="12.75" hidden="1" x14ac:dyDescent="0.2">
      <c r="A243" s="133">
        <v>111</v>
      </c>
      <c r="B243" s="87" t="s">
        <v>389</v>
      </c>
      <c r="C243" s="161">
        <v>0</v>
      </c>
      <c r="D243" s="161">
        <v>0</v>
      </c>
      <c r="E243" s="161">
        <v>0</v>
      </c>
      <c r="F243" s="160">
        <f t="shared" si="82"/>
        <v>0</v>
      </c>
    </row>
    <row r="244" spans="1:6" s="83" customFormat="1" ht="12.75" hidden="1" x14ac:dyDescent="0.2">
      <c r="A244" s="133">
        <v>112</v>
      </c>
      <c r="B244" s="87" t="s">
        <v>365</v>
      </c>
      <c r="C244" s="161">
        <v>0</v>
      </c>
      <c r="D244" s="161">
        <v>0</v>
      </c>
      <c r="E244" s="161">
        <v>0</v>
      </c>
      <c r="F244" s="160">
        <f t="shared" si="82"/>
        <v>0</v>
      </c>
    </row>
    <row r="245" spans="1:6" s="83" customFormat="1" ht="12.75" hidden="1" x14ac:dyDescent="0.2">
      <c r="A245" s="133">
        <v>113</v>
      </c>
      <c r="B245" s="87" t="s">
        <v>366</v>
      </c>
      <c r="C245" s="161">
        <v>0</v>
      </c>
      <c r="D245" s="161">
        <v>0</v>
      </c>
      <c r="E245" s="161">
        <v>0</v>
      </c>
      <c r="F245" s="160">
        <f t="shared" si="82"/>
        <v>0</v>
      </c>
    </row>
    <row r="246" spans="1:6" s="83" customFormat="1" ht="12.75" hidden="1" x14ac:dyDescent="0.2">
      <c r="A246" s="133">
        <v>114</v>
      </c>
      <c r="B246" s="87" t="s">
        <v>367</v>
      </c>
      <c r="C246" s="161">
        <v>0</v>
      </c>
      <c r="D246" s="161">
        <v>0</v>
      </c>
      <c r="E246" s="161">
        <v>0</v>
      </c>
      <c r="F246" s="160">
        <f t="shared" si="82"/>
        <v>0</v>
      </c>
    </row>
    <row r="247" spans="1:6" s="83" customFormat="1" ht="12.75" hidden="1" x14ac:dyDescent="0.2">
      <c r="A247" s="133">
        <v>115</v>
      </c>
      <c r="B247" s="87" t="s">
        <v>413</v>
      </c>
      <c r="C247" s="161">
        <v>0</v>
      </c>
      <c r="D247" s="161">
        <v>0</v>
      </c>
      <c r="E247" s="161">
        <v>0</v>
      </c>
      <c r="F247" s="160">
        <f t="shared" si="82"/>
        <v>0</v>
      </c>
    </row>
    <row r="248" spans="1:6" s="83" customFormat="1" ht="12.75" hidden="1" x14ac:dyDescent="0.2">
      <c r="A248" s="132">
        <v>116</v>
      </c>
      <c r="B248" s="89" t="s">
        <v>1065</v>
      </c>
      <c r="C248" s="159">
        <v>0</v>
      </c>
      <c r="D248" s="159">
        <v>0</v>
      </c>
      <c r="E248" s="159">
        <v>0</v>
      </c>
      <c r="F248" s="159">
        <f t="shared" si="82"/>
        <v>0</v>
      </c>
    </row>
    <row r="249" spans="1:6" s="83" customFormat="1" ht="25.5" hidden="1" x14ac:dyDescent="0.2">
      <c r="A249" s="133">
        <v>117</v>
      </c>
      <c r="B249" s="87" t="s">
        <v>899</v>
      </c>
      <c r="C249" s="505"/>
      <c r="D249" s="506"/>
      <c r="E249" s="506"/>
      <c r="F249" s="507"/>
    </row>
  </sheetData>
  <mergeCells count="16">
    <mergeCell ref="A7:A8"/>
    <mergeCell ref="B7:B8"/>
    <mergeCell ref="C7:E7"/>
    <mergeCell ref="F7:F8"/>
    <mergeCell ref="A1:F1"/>
    <mergeCell ref="A2:F2"/>
    <mergeCell ref="A3:F3"/>
    <mergeCell ref="A4:F4"/>
    <mergeCell ref="A5:F5"/>
    <mergeCell ref="C249:F249"/>
    <mergeCell ref="C126:F126"/>
    <mergeCell ref="A128:F128"/>
    <mergeCell ref="A130:A131"/>
    <mergeCell ref="B130:B131"/>
    <mergeCell ref="C130:E130"/>
    <mergeCell ref="F130:F131"/>
  </mergeCells>
  <printOptions horizontalCentered="1"/>
  <pageMargins left="0.39370078740157483" right="0.39370078740157483" top="0.39370078740157483" bottom="0.39370078740157483" header="0.31496062992125984" footer="0.31496062992125984"/>
  <pageSetup paperSize="9" scale="90" orientation="landscape" horizontalDpi="0" verticalDpi="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165"/>
  <sheetViews>
    <sheetView view="pageBreakPreview" topLeftCell="A92" zoomScaleNormal="100" zoomScaleSheetLayoutView="100" workbookViewId="0">
      <selection activeCell="L168" sqref="L168"/>
    </sheetView>
  </sheetViews>
  <sheetFormatPr defaultColWidth="8.140625" defaultRowHeight="11.25" x14ac:dyDescent="0.2"/>
  <cols>
    <col min="1" max="1" width="8.140625" style="78" customWidth="1"/>
    <col min="2" max="2" width="43.5703125" style="78" customWidth="1"/>
    <col min="3" max="7" width="17.28515625" style="78" customWidth="1"/>
    <col min="8" max="16384" width="8.140625" style="79"/>
  </cols>
  <sheetData>
    <row r="1" spans="1:7" s="31" customFormat="1" ht="15.75" x14ac:dyDescent="0.2">
      <c r="A1" s="436" t="s">
        <v>116</v>
      </c>
      <c r="B1" s="436"/>
      <c r="C1" s="436"/>
      <c r="D1" s="436"/>
      <c r="E1" s="436"/>
      <c r="F1" s="436"/>
      <c r="G1" s="436"/>
    </row>
    <row r="2" spans="1:7" s="31" customFormat="1" ht="15.75" x14ac:dyDescent="0.2">
      <c r="A2" s="437" t="s">
        <v>117</v>
      </c>
      <c r="B2" s="437"/>
      <c r="C2" s="437"/>
      <c r="D2" s="437"/>
      <c r="E2" s="437"/>
      <c r="F2" s="437"/>
      <c r="G2" s="437"/>
    </row>
    <row r="3" spans="1:7" s="31" customFormat="1" ht="15.75" x14ac:dyDescent="0.2">
      <c r="A3" s="437" t="str">
        <f>'56.2'!A3:F3</f>
        <v>по состоянию на 31.03.2026</v>
      </c>
      <c r="B3" s="437"/>
      <c r="C3" s="437"/>
      <c r="D3" s="437"/>
      <c r="E3" s="437"/>
      <c r="F3" s="437"/>
      <c r="G3" s="437"/>
    </row>
    <row r="4" spans="1:7" s="31" customFormat="1" ht="15.75" x14ac:dyDescent="0.2">
      <c r="A4" s="437" t="s">
        <v>1067</v>
      </c>
      <c r="B4" s="437"/>
      <c r="C4" s="437"/>
      <c r="D4" s="437"/>
      <c r="E4" s="437"/>
      <c r="F4" s="437"/>
      <c r="G4" s="437"/>
    </row>
    <row r="5" spans="1:7" s="31" customFormat="1" ht="33" customHeight="1" x14ac:dyDescent="0.2">
      <c r="A5" s="457" t="s">
        <v>1071</v>
      </c>
      <c r="B5" s="457"/>
      <c r="C5" s="457"/>
      <c r="D5" s="457"/>
      <c r="E5" s="457"/>
      <c r="F5" s="457"/>
      <c r="G5" s="457"/>
    </row>
    <row r="6" spans="1:7" ht="18" customHeight="1" x14ac:dyDescent="0.25">
      <c r="G6" s="21" t="s">
        <v>1068</v>
      </c>
    </row>
    <row r="7" spans="1:7" ht="27" customHeight="1" x14ac:dyDescent="0.2">
      <c r="A7" s="511" t="s">
        <v>401</v>
      </c>
      <c r="B7" s="511" t="s">
        <v>402</v>
      </c>
      <c r="C7" s="512" t="s">
        <v>625</v>
      </c>
      <c r="D7" s="512"/>
      <c r="E7" s="512"/>
      <c r="F7" s="511" t="s">
        <v>406</v>
      </c>
      <c r="G7" s="511" t="s">
        <v>121</v>
      </c>
    </row>
    <row r="8" spans="1:7" s="80" customFormat="1" ht="76.5" x14ac:dyDescent="0.2">
      <c r="A8" s="511"/>
      <c r="B8" s="511"/>
      <c r="C8" s="117" t="s">
        <v>403</v>
      </c>
      <c r="D8" s="117" t="s">
        <v>404</v>
      </c>
      <c r="E8" s="117" t="s">
        <v>405</v>
      </c>
      <c r="F8" s="511"/>
      <c r="G8" s="511"/>
    </row>
    <row r="9" spans="1:7" s="80" customFormat="1" ht="11.1" customHeight="1" x14ac:dyDescent="0.2">
      <c r="A9" s="104" t="s">
        <v>3</v>
      </c>
      <c r="B9" s="104" t="s">
        <v>4</v>
      </c>
      <c r="C9" s="104" t="s">
        <v>5</v>
      </c>
      <c r="D9" s="104" t="s">
        <v>6</v>
      </c>
      <c r="E9" s="104" t="s">
        <v>16</v>
      </c>
      <c r="F9" s="104" t="s">
        <v>7</v>
      </c>
      <c r="G9" s="104" t="s">
        <v>8</v>
      </c>
    </row>
    <row r="10" spans="1:7" s="83" customFormat="1" ht="25.5" x14ac:dyDescent="0.2">
      <c r="A10" s="81">
        <v>1</v>
      </c>
      <c r="B10" s="82" t="s">
        <v>407</v>
      </c>
      <c r="C10" s="375">
        <f>C11+C18+C48+C49+C50</f>
        <v>1718205.85</v>
      </c>
      <c r="D10" s="375">
        <f t="shared" ref="D10:E10" si="0">D11+D18+D48+D49+D50</f>
        <v>30052972.600000001</v>
      </c>
      <c r="E10" s="375">
        <f t="shared" si="0"/>
        <v>7954287.4699999997</v>
      </c>
      <c r="F10" s="375">
        <f>SUM(C10:E10)</f>
        <v>39725465.920000002</v>
      </c>
      <c r="G10" s="375">
        <f>G11+G18+G48+G49+G50</f>
        <v>33502134.920000002</v>
      </c>
    </row>
    <row r="11" spans="1:7" s="83" customFormat="1" ht="12.75" x14ac:dyDescent="0.2">
      <c r="A11" s="84">
        <v>2</v>
      </c>
      <c r="B11" s="85" t="s">
        <v>408</v>
      </c>
      <c r="C11" s="376">
        <f>SUM(C12:C17)</f>
        <v>1718205.85</v>
      </c>
      <c r="D11" s="376">
        <f t="shared" ref="D11:E11" si="1">SUM(D12:D17)</f>
        <v>0</v>
      </c>
      <c r="E11" s="376">
        <f t="shared" si="1"/>
        <v>0</v>
      </c>
      <c r="F11" s="376">
        <f>SUM(C11:E11)</f>
        <v>1718205.85</v>
      </c>
      <c r="G11" s="376">
        <f>SUM(G12:G17)</f>
        <v>1701023.85</v>
      </c>
    </row>
    <row r="12" spans="1:7" s="83" customFormat="1" ht="12.75" hidden="1" x14ac:dyDescent="0.2">
      <c r="A12" s="86">
        <v>3</v>
      </c>
      <c r="B12" s="87" t="s">
        <v>409</v>
      </c>
      <c r="C12" s="377">
        <v>0</v>
      </c>
      <c r="D12" s="377">
        <v>0</v>
      </c>
      <c r="E12" s="377">
        <v>0</v>
      </c>
      <c r="F12" s="377">
        <f>SUM(C12:E12)</f>
        <v>0</v>
      </c>
      <c r="G12" s="377">
        <v>0</v>
      </c>
    </row>
    <row r="13" spans="1:7" s="83" customFormat="1" ht="12.75" hidden="1" x14ac:dyDescent="0.2">
      <c r="A13" s="86">
        <v>4</v>
      </c>
      <c r="B13" s="87" t="s">
        <v>1069</v>
      </c>
      <c r="C13" s="377">
        <v>0</v>
      </c>
      <c r="D13" s="377">
        <v>0</v>
      </c>
      <c r="E13" s="377">
        <v>0</v>
      </c>
      <c r="F13" s="377">
        <f t="shared" ref="F13:F17" si="2">SUM(C13:E13)</f>
        <v>0</v>
      </c>
      <c r="G13" s="377">
        <v>0</v>
      </c>
    </row>
    <row r="14" spans="1:7" s="83" customFormat="1" ht="12.75" hidden="1" x14ac:dyDescent="0.2">
      <c r="A14" s="86">
        <v>5</v>
      </c>
      <c r="B14" s="87" t="s">
        <v>410</v>
      </c>
      <c r="C14" s="377">
        <v>0</v>
      </c>
      <c r="D14" s="377">
        <v>0</v>
      </c>
      <c r="E14" s="377">
        <v>0</v>
      </c>
      <c r="F14" s="377">
        <f t="shared" si="2"/>
        <v>0</v>
      </c>
      <c r="G14" s="377">
        <v>0</v>
      </c>
    </row>
    <row r="15" spans="1:7" s="83" customFormat="1" ht="12.75" x14ac:dyDescent="0.2">
      <c r="A15" s="86">
        <v>6</v>
      </c>
      <c r="B15" s="87" t="s">
        <v>326</v>
      </c>
      <c r="C15" s="378">
        <f>'5.1'!C13</f>
        <v>1718205.85</v>
      </c>
      <c r="D15" s="378">
        <v>0</v>
      </c>
      <c r="E15" s="378">
        <v>0</v>
      </c>
      <c r="F15" s="377">
        <f t="shared" si="2"/>
        <v>1718205.85</v>
      </c>
      <c r="G15" s="378">
        <f>'5.1'!E13</f>
        <v>1701023.85</v>
      </c>
    </row>
    <row r="16" spans="1:7" s="83" customFormat="1" ht="25.5" hidden="1" x14ac:dyDescent="0.2">
      <c r="A16" s="86">
        <v>7</v>
      </c>
      <c r="B16" s="87" t="s">
        <v>327</v>
      </c>
      <c r="C16" s="378">
        <v>0</v>
      </c>
      <c r="D16" s="378">
        <v>0</v>
      </c>
      <c r="E16" s="378">
        <v>0</v>
      </c>
      <c r="F16" s="377">
        <f t="shared" si="2"/>
        <v>0</v>
      </c>
      <c r="G16" s="378">
        <v>0</v>
      </c>
    </row>
    <row r="17" spans="1:7" s="83" customFormat="1" ht="12.75" hidden="1" x14ac:dyDescent="0.2">
      <c r="A17" s="86">
        <v>8</v>
      </c>
      <c r="B17" s="87" t="s">
        <v>328</v>
      </c>
      <c r="C17" s="377">
        <v>0</v>
      </c>
      <c r="D17" s="377">
        <v>0</v>
      </c>
      <c r="E17" s="377">
        <v>0</v>
      </c>
      <c r="F17" s="377">
        <f t="shared" si="2"/>
        <v>0</v>
      </c>
      <c r="G17" s="377">
        <v>0</v>
      </c>
    </row>
    <row r="18" spans="1:7" s="83" customFormat="1" ht="25.5" x14ac:dyDescent="0.2">
      <c r="A18" s="84">
        <v>9</v>
      </c>
      <c r="B18" s="85" t="s">
        <v>411</v>
      </c>
      <c r="C18" s="376">
        <f>C19+C31+C40</f>
        <v>0</v>
      </c>
      <c r="D18" s="376">
        <f t="shared" ref="D18:E18" si="3">D19+D31+D40</f>
        <v>30052972.600000001</v>
      </c>
      <c r="E18" s="376">
        <f t="shared" si="3"/>
        <v>7954287.4699999997</v>
      </c>
      <c r="F18" s="376">
        <f>SUM(C18:E18)</f>
        <v>38007260.07</v>
      </c>
      <c r="G18" s="376">
        <f>G19+G31+G40</f>
        <v>31801111.07</v>
      </c>
    </row>
    <row r="19" spans="1:7" s="83" customFormat="1" ht="25.5" x14ac:dyDescent="0.2">
      <c r="A19" s="88">
        <v>10</v>
      </c>
      <c r="B19" s="89" t="s">
        <v>412</v>
      </c>
      <c r="C19" s="379">
        <f>SUM(C20:C30)</f>
        <v>0</v>
      </c>
      <c r="D19" s="379">
        <f t="shared" ref="D19:E19" si="4">SUM(D20:D30)</f>
        <v>30052972.600000001</v>
      </c>
      <c r="E19" s="379">
        <f t="shared" si="4"/>
        <v>0</v>
      </c>
      <c r="F19" s="379">
        <f>SUM(C19:E19)</f>
        <v>30052972.600000001</v>
      </c>
      <c r="G19" s="379">
        <f>SUM(G20:G30)</f>
        <v>29752442.600000001</v>
      </c>
    </row>
    <row r="20" spans="1:7" s="83" customFormat="1" ht="25.5" hidden="1" x14ac:dyDescent="0.2">
      <c r="A20" s="86">
        <v>11</v>
      </c>
      <c r="B20" s="87" t="s">
        <v>888</v>
      </c>
      <c r="C20" s="377">
        <v>0</v>
      </c>
      <c r="D20" s="377">
        <v>0</v>
      </c>
      <c r="E20" s="377">
        <v>0</v>
      </c>
      <c r="F20" s="377">
        <f>SUM(C20:E20)</f>
        <v>0</v>
      </c>
      <c r="G20" s="377">
        <v>0</v>
      </c>
    </row>
    <row r="21" spans="1:7" s="83" customFormat="1" ht="25.5" x14ac:dyDescent="0.2">
      <c r="A21" s="86">
        <v>12</v>
      </c>
      <c r="B21" s="87" t="s">
        <v>386</v>
      </c>
      <c r="C21" s="377">
        <v>0</v>
      </c>
      <c r="D21" s="378">
        <f>'10.1'!C11</f>
        <v>30052972.600000001</v>
      </c>
      <c r="E21" s="378">
        <v>0</v>
      </c>
      <c r="F21" s="377">
        <f t="shared" ref="F21:F47" si="5">SUM(C21:E21)</f>
        <v>30052972.600000001</v>
      </c>
      <c r="G21" s="378">
        <f>'10.1'!E11</f>
        <v>29752442.600000001</v>
      </c>
    </row>
    <row r="22" spans="1:7" s="83" customFormat="1" ht="38.25" hidden="1" x14ac:dyDescent="0.2">
      <c r="A22" s="86">
        <v>13</v>
      </c>
      <c r="B22" s="87" t="s">
        <v>310</v>
      </c>
      <c r="C22" s="377">
        <v>0</v>
      </c>
      <c r="D22" s="377">
        <v>0</v>
      </c>
      <c r="E22" s="377">
        <v>0</v>
      </c>
      <c r="F22" s="377">
        <f t="shared" si="5"/>
        <v>0</v>
      </c>
      <c r="G22" s="377">
        <v>0</v>
      </c>
    </row>
    <row r="23" spans="1:7" s="83" customFormat="1" ht="38.25" hidden="1" x14ac:dyDescent="0.2">
      <c r="A23" s="86">
        <v>14</v>
      </c>
      <c r="B23" s="87" t="s">
        <v>311</v>
      </c>
      <c r="C23" s="377">
        <v>0</v>
      </c>
      <c r="D23" s="377">
        <v>0</v>
      </c>
      <c r="E23" s="377">
        <v>0</v>
      </c>
      <c r="F23" s="377">
        <f t="shared" si="5"/>
        <v>0</v>
      </c>
      <c r="G23" s="377">
        <v>0</v>
      </c>
    </row>
    <row r="24" spans="1:7" s="83" customFormat="1" ht="51" hidden="1" x14ac:dyDescent="0.2">
      <c r="A24" s="86">
        <v>16</v>
      </c>
      <c r="B24" s="87" t="s">
        <v>1070</v>
      </c>
      <c r="C24" s="377">
        <v>0</v>
      </c>
      <c r="D24" s="377">
        <v>0</v>
      </c>
      <c r="E24" s="377">
        <v>0</v>
      </c>
      <c r="F24" s="377">
        <f t="shared" si="5"/>
        <v>0</v>
      </c>
      <c r="G24" s="377">
        <v>0</v>
      </c>
    </row>
    <row r="25" spans="1:7" s="83" customFormat="1" ht="38.25" hidden="1" x14ac:dyDescent="0.2">
      <c r="A25" s="86">
        <v>16</v>
      </c>
      <c r="B25" s="87" t="s">
        <v>313</v>
      </c>
      <c r="C25" s="377">
        <v>0</v>
      </c>
      <c r="D25" s="377">
        <v>0</v>
      </c>
      <c r="E25" s="377">
        <v>0</v>
      </c>
      <c r="F25" s="377">
        <f t="shared" si="5"/>
        <v>0</v>
      </c>
      <c r="G25" s="377">
        <v>0</v>
      </c>
    </row>
    <row r="26" spans="1:7" s="83" customFormat="1" ht="51" hidden="1" x14ac:dyDescent="0.2">
      <c r="A26" s="86">
        <v>17</v>
      </c>
      <c r="B26" s="87" t="s">
        <v>314</v>
      </c>
      <c r="C26" s="377">
        <v>0</v>
      </c>
      <c r="D26" s="377">
        <v>0</v>
      </c>
      <c r="E26" s="377">
        <v>0</v>
      </c>
      <c r="F26" s="377">
        <f t="shared" si="5"/>
        <v>0</v>
      </c>
      <c r="G26" s="377">
        <v>0</v>
      </c>
    </row>
    <row r="27" spans="1:7" s="83" customFormat="1" ht="38.25" hidden="1" x14ac:dyDescent="0.2">
      <c r="A27" s="86">
        <v>18</v>
      </c>
      <c r="B27" s="87" t="s">
        <v>315</v>
      </c>
      <c r="C27" s="377">
        <v>0</v>
      </c>
      <c r="D27" s="377">
        <v>0</v>
      </c>
      <c r="E27" s="377">
        <v>0</v>
      </c>
      <c r="F27" s="377">
        <f t="shared" si="5"/>
        <v>0</v>
      </c>
      <c r="G27" s="377">
        <v>0</v>
      </c>
    </row>
    <row r="28" spans="1:7" s="83" customFormat="1" ht="25.5" hidden="1" x14ac:dyDescent="0.2">
      <c r="A28" s="86">
        <v>19</v>
      </c>
      <c r="B28" s="87" t="s">
        <v>316</v>
      </c>
      <c r="C28" s="377">
        <v>0</v>
      </c>
      <c r="D28" s="377">
        <v>0</v>
      </c>
      <c r="E28" s="377">
        <v>0</v>
      </c>
      <c r="F28" s="377">
        <f t="shared" si="5"/>
        <v>0</v>
      </c>
      <c r="G28" s="377">
        <v>0</v>
      </c>
    </row>
    <row r="29" spans="1:7" s="83" customFormat="1" ht="25.5" hidden="1" x14ac:dyDescent="0.2">
      <c r="A29" s="86">
        <v>20</v>
      </c>
      <c r="B29" s="87" t="s">
        <v>890</v>
      </c>
      <c r="C29" s="377">
        <v>0</v>
      </c>
      <c r="D29" s="377">
        <v>0</v>
      </c>
      <c r="E29" s="377">
        <v>0</v>
      </c>
      <c r="F29" s="377">
        <f t="shared" si="5"/>
        <v>0</v>
      </c>
      <c r="G29" s="377">
        <v>0</v>
      </c>
    </row>
    <row r="30" spans="1:7" s="83" customFormat="1" ht="12.75" hidden="1" x14ac:dyDescent="0.2">
      <c r="A30" s="86">
        <v>21</v>
      </c>
      <c r="B30" s="87" t="s">
        <v>413</v>
      </c>
      <c r="C30" s="377">
        <v>0</v>
      </c>
      <c r="D30" s="377">
        <v>0</v>
      </c>
      <c r="E30" s="377">
        <v>0</v>
      </c>
      <c r="F30" s="377">
        <f t="shared" si="5"/>
        <v>0</v>
      </c>
      <c r="G30" s="377">
        <v>0</v>
      </c>
    </row>
    <row r="31" spans="1:7" s="83" customFormat="1" ht="25.5" hidden="1" x14ac:dyDescent="0.2">
      <c r="A31" s="88">
        <v>22</v>
      </c>
      <c r="B31" s="89" t="s">
        <v>414</v>
      </c>
      <c r="C31" s="379">
        <f>SUM(C32:C39)</f>
        <v>0</v>
      </c>
      <c r="D31" s="379">
        <f t="shared" ref="D31:E31" si="6">SUM(D32:D39)</f>
        <v>0</v>
      </c>
      <c r="E31" s="379">
        <f t="shared" si="6"/>
        <v>0</v>
      </c>
      <c r="F31" s="379">
        <f>SUM(C31:E31)</f>
        <v>0</v>
      </c>
      <c r="G31" s="379">
        <f>SUM(G32:G39)</f>
        <v>0</v>
      </c>
    </row>
    <row r="32" spans="1:7" s="83" customFormat="1" ht="12.75" hidden="1" x14ac:dyDescent="0.2">
      <c r="A32" s="86">
        <v>23</v>
      </c>
      <c r="B32" s="87" t="s">
        <v>317</v>
      </c>
      <c r="C32" s="377">
        <v>0</v>
      </c>
      <c r="D32" s="377">
        <v>0</v>
      </c>
      <c r="E32" s="377">
        <v>0</v>
      </c>
      <c r="F32" s="377">
        <f t="shared" si="5"/>
        <v>0</v>
      </c>
      <c r="G32" s="377">
        <v>0</v>
      </c>
    </row>
    <row r="33" spans="1:7" s="83" customFormat="1" ht="38.25" hidden="1" x14ac:dyDescent="0.2">
      <c r="A33" s="86">
        <v>24</v>
      </c>
      <c r="B33" s="87" t="s">
        <v>999</v>
      </c>
      <c r="C33" s="377">
        <v>0</v>
      </c>
      <c r="D33" s="377">
        <v>0</v>
      </c>
      <c r="E33" s="377">
        <v>0</v>
      </c>
      <c r="F33" s="377">
        <f t="shared" si="5"/>
        <v>0</v>
      </c>
      <c r="G33" s="377">
        <v>0</v>
      </c>
    </row>
    <row r="34" spans="1:7" s="83" customFormat="1" ht="38.25" hidden="1" x14ac:dyDescent="0.2">
      <c r="A34" s="86">
        <v>25</v>
      </c>
      <c r="B34" s="87" t="s">
        <v>1022</v>
      </c>
      <c r="C34" s="377">
        <v>0</v>
      </c>
      <c r="D34" s="377">
        <v>0</v>
      </c>
      <c r="E34" s="377">
        <v>0</v>
      </c>
      <c r="F34" s="377">
        <f t="shared" si="5"/>
        <v>0</v>
      </c>
      <c r="G34" s="377">
        <v>0</v>
      </c>
    </row>
    <row r="35" spans="1:7" s="83" customFormat="1" ht="25.5" hidden="1" x14ac:dyDescent="0.2">
      <c r="A35" s="86">
        <v>26</v>
      </c>
      <c r="B35" s="87" t="s">
        <v>335</v>
      </c>
      <c r="C35" s="377">
        <v>0</v>
      </c>
      <c r="D35" s="377">
        <v>0</v>
      </c>
      <c r="E35" s="377">
        <v>0</v>
      </c>
      <c r="F35" s="377">
        <f t="shared" si="5"/>
        <v>0</v>
      </c>
      <c r="G35" s="377">
        <v>0</v>
      </c>
    </row>
    <row r="36" spans="1:7" s="83" customFormat="1" ht="38.25" hidden="1" x14ac:dyDescent="0.2">
      <c r="A36" s="86">
        <v>27</v>
      </c>
      <c r="B36" s="87" t="s">
        <v>336</v>
      </c>
      <c r="C36" s="377">
        <v>0</v>
      </c>
      <c r="D36" s="377">
        <v>0</v>
      </c>
      <c r="E36" s="377">
        <v>0</v>
      </c>
      <c r="F36" s="377">
        <f t="shared" si="5"/>
        <v>0</v>
      </c>
      <c r="G36" s="377">
        <v>0</v>
      </c>
    </row>
    <row r="37" spans="1:7" s="83" customFormat="1" ht="12.75" hidden="1" x14ac:dyDescent="0.2">
      <c r="A37" s="86">
        <v>28</v>
      </c>
      <c r="B37" s="90" t="s">
        <v>337</v>
      </c>
      <c r="C37" s="377">
        <v>0</v>
      </c>
      <c r="D37" s="377">
        <v>0</v>
      </c>
      <c r="E37" s="377">
        <v>0</v>
      </c>
      <c r="F37" s="377">
        <f t="shared" si="5"/>
        <v>0</v>
      </c>
      <c r="G37" s="377">
        <v>0</v>
      </c>
    </row>
    <row r="38" spans="1:7" s="83" customFormat="1" ht="38.25" hidden="1" x14ac:dyDescent="0.2">
      <c r="A38" s="86">
        <v>29</v>
      </c>
      <c r="B38" s="87" t="s">
        <v>1001</v>
      </c>
      <c r="C38" s="377">
        <v>0</v>
      </c>
      <c r="D38" s="377">
        <v>0</v>
      </c>
      <c r="E38" s="377">
        <v>0</v>
      </c>
      <c r="F38" s="377">
        <f t="shared" si="5"/>
        <v>0</v>
      </c>
      <c r="G38" s="377">
        <v>0</v>
      </c>
    </row>
    <row r="39" spans="1:7" s="83" customFormat="1" ht="12.75" hidden="1" x14ac:dyDescent="0.2">
      <c r="A39" s="86">
        <v>30</v>
      </c>
      <c r="B39" s="87" t="s">
        <v>413</v>
      </c>
      <c r="C39" s="377">
        <v>0</v>
      </c>
      <c r="D39" s="377">
        <v>0</v>
      </c>
      <c r="E39" s="377">
        <v>0</v>
      </c>
      <c r="F39" s="377">
        <f t="shared" si="5"/>
        <v>0</v>
      </c>
      <c r="G39" s="377">
        <v>0</v>
      </c>
    </row>
    <row r="40" spans="1:7" s="83" customFormat="1" ht="12.75" x14ac:dyDescent="0.2">
      <c r="A40" s="88">
        <v>31</v>
      </c>
      <c r="B40" s="89" t="s">
        <v>415</v>
      </c>
      <c r="C40" s="379">
        <f>SUM(C41:C47)</f>
        <v>0</v>
      </c>
      <c r="D40" s="379">
        <f t="shared" ref="D40:E40" si="7">SUM(D41:D47)</f>
        <v>0</v>
      </c>
      <c r="E40" s="379">
        <f t="shared" si="7"/>
        <v>7954287.4699999997</v>
      </c>
      <c r="F40" s="379">
        <f>SUM(C40:E40)</f>
        <v>7954287.4699999997</v>
      </c>
      <c r="G40" s="379">
        <f>SUM(G41:G47)</f>
        <v>2048668.4700000002</v>
      </c>
    </row>
    <row r="41" spans="1:7" s="83" customFormat="1" ht="25.5" hidden="1" x14ac:dyDescent="0.2">
      <c r="A41" s="86">
        <v>32</v>
      </c>
      <c r="B41" s="87" t="s">
        <v>416</v>
      </c>
      <c r="C41" s="377">
        <v>0</v>
      </c>
      <c r="D41" s="377">
        <v>0</v>
      </c>
      <c r="E41" s="377">
        <v>0</v>
      </c>
      <c r="F41" s="377">
        <f t="shared" si="5"/>
        <v>0</v>
      </c>
      <c r="G41" s="377">
        <v>0</v>
      </c>
    </row>
    <row r="42" spans="1:7" s="83" customFormat="1" ht="12.75" x14ac:dyDescent="0.2">
      <c r="A42" s="86">
        <v>33</v>
      </c>
      <c r="B42" s="87" t="s">
        <v>319</v>
      </c>
      <c r="C42" s="377">
        <v>0</v>
      </c>
      <c r="D42" s="377">
        <v>0</v>
      </c>
      <c r="E42" s="378">
        <f>'12.1'!C12</f>
        <v>7374213.5800000001</v>
      </c>
      <c r="F42" s="377">
        <f t="shared" si="5"/>
        <v>7374213.5800000001</v>
      </c>
      <c r="G42" s="378">
        <f>'12.1'!E12</f>
        <v>1733006.58</v>
      </c>
    </row>
    <row r="43" spans="1:7" s="83" customFormat="1" ht="12.75" hidden="1" x14ac:dyDescent="0.2">
      <c r="A43" s="86">
        <v>34</v>
      </c>
      <c r="B43" s="87" t="s">
        <v>905</v>
      </c>
      <c r="C43" s="377">
        <v>0</v>
      </c>
      <c r="D43" s="377">
        <v>0</v>
      </c>
      <c r="E43" s="378">
        <v>0</v>
      </c>
      <c r="F43" s="377">
        <f t="shared" si="5"/>
        <v>0</v>
      </c>
      <c r="G43" s="378">
        <v>0</v>
      </c>
    </row>
    <row r="44" spans="1:7" s="83" customFormat="1" ht="51" hidden="1" x14ac:dyDescent="0.2">
      <c r="A44" s="86">
        <v>35</v>
      </c>
      <c r="B44" s="87" t="s">
        <v>906</v>
      </c>
      <c r="C44" s="377">
        <v>0</v>
      </c>
      <c r="D44" s="377">
        <v>0</v>
      </c>
      <c r="E44" s="378">
        <v>0</v>
      </c>
      <c r="F44" s="377">
        <f t="shared" si="5"/>
        <v>0</v>
      </c>
      <c r="G44" s="378">
        <v>0</v>
      </c>
    </row>
    <row r="45" spans="1:7" s="83" customFormat="1" ht="12.75" hidden="1" x14ac:dyDescent="0.2">
      <c r="A45" s="86">
        <v>36</v>
      </c>
      <c r="B45" s="87" t="s">
        <v>320</v>
      </c>
      <c r="C45" s="377">
        <v>0</v>
      </c>
      <c r="D45" s="377">
        <v>0</v>
      </c>
      <c r="E45" s="378">
        <v>0</v>
      </c>
      <c r="F45" s="377">
        <f t="shared" si="5"/>
        <v>0</v>
      </c>
      <c r="G45" s="378">
        <v>0</v>
      </c>
    </row>
    <row r="46" spans="1:7" s="83" customFormat="1" ht="12.75" hidden="1" x14ac:dyDescent="0.2">
      <c r="A46" s="86">
        <v>37</v>
      </c>
      <c r="B46" s="87" t="s">
        <v>1017</v>
      </c>
      <c r="C46" s="377">
        <v>0</v>
      </c>
      <c r="D46" s="377">
        <v>0</v>
      </c>
      <c r="E46" s="378">
        <v>0</v>
      </c>
      <c r="F46" s="377">
        <f t="shared" si="5"/>
        <v>0</v>
      </c>
      <c r="G46" s="378">
        <v>0</v>
      </c>
    </row>
    <row r="47" spans="1:7" s="83" customFormat="1" ht="12.75" x14ac:dyDescent="0.2">
      <c r="A47" s="86">
        <v>38</v>
      </c>
      <c r="B47" s="87" t="s">
        <v>321</v>
      </c>
      <c r="C47" s="377">
        <v>0</v>
      </c>
      <c r="D47" s="377">
        <v>0</v>
      </c>
      <c r="E47" s="378">
        <f>'20.1'!C19</f>
        <v>580073.89</v>
      </c>
      <c r="F47" s="377">
        <f t="shared" si="5"/>
        <v>580073.89</v>
      </c>
      <c r="G47" s="378">
        <f>'20.1'!E19</f>
        <v>315661.89</v>
      </c>
    </row>
    <row r="48" spans="1:7" s="83" customFormat="1" ht="12.75" hidden="1" x14ac:dyDescent="0.2">
      <c r="A48" s="84">
        <v>39</v>
      </c>
      <c r="B48" s="85" t="s">
        <v>417</v>
      </c>
      <c r="C48" s="376">
        <v>0</v>
      </c>
      <c r="D48" s="376">
        <v>0</v>
      </c>
      <c r="E48" s="376">
        <v>0</v>
      </c>
      <c r="F48" s="376">
        <f>SUM(C48:E48)</f>
        <v>0</v>
      </c>
      <c r="G48" s="376">
        <v>0</v>
      </c>
    </row>
    <row r="49" spans="1:7" s="83" customFormat="1" ht="12.75" hidden="1" x14ac:dyDescent="0.2">
      <c r="A49" s="84">
        <v>40</v>
      </c>
      <c r="B49" s="85" t="s">
        <v>1053</v>
      </c>
      <c r="C49" s="376">
        <v>0</v>
      </c>
      <c r="D49" s="376">
        <v>0</v>
      </c>
      <c r="E49" s="376">
        <v>0</v>
      </c>
      <c r="F49" s="376">
        <f t="shared" ref="F49:F50" si="8">SUM(C49:E49)</f>
        <v>0</v>
      </c>
      <c r="G49" s="376">
        <v>0</v>
      </c>
    </row>
    <row r="50" spans="1:7" s="83" customFormat="1" ht="12.75" hidden="1" x14ac:dyDescent="0.2">
      <c r="A50" s="84">
        <v>41</v>
      </c>
      <c r="B50" s="85" t="s">
        <v>418</v>
      </c>
      <c r="C50" s="376">
        <v>0</v>
      </c>
      <c r="D50" s="376">
        <v>0</v>
      </c>
      <c r="E50" s="376">
        <v>0</v>
      </c>
      <c r="F50" s="376">
        <f t="shared" si="8"/>
        <v>0</v>
      </c>
      <c r="G50" s="376">
        <v>0</v>
      </c>
    </row>
    <row r="51" spans="1:7" s="83" customFormat="1" ht="25.5" x14ac:dyDescent="0.2">
      <c r="A51" s="81">
        <v>42</v>
      </c>
      <c r="B51" s="82" t="s">
        <v>419</v>
      </c>
      <c r="C51" s="375">
        <f>C52+C70</f>
        <v>0</v>
      </c>
      <c r="D51" s="375">
        <f t="shared" ref="D51" si="9">D52+D70</f>
        <v>0</v>
      </c>
      <c r="E51" s="375">
        <f>E52</f>
        <v>1380614.8599999999</v>
      </c>
      <c r="F51" s="375">
        <f t="shared" ref="F51:G51" si="10">F52</f>
        <v>1380614.8599999999</v>
      </c>
      <c r="G51" s="375">
        <f t="shared" si="10"/>
        <v>1380614.8599999999</v>
      </c>
    </row>
    <row r="52" spans="1:7" s="83" customFormat="1" ht="25.5" x14ac:dyDescent="0.2">
      <c r="A52" s="84">
        <v>43</v>
      </c>
      <c r="B52" s="85" t="s">
        <v>420</v>
      </c>
      <c r="C52" s="376">
        <f>C53+C58+C66+C70</f>
        <v>0</v>
      </c>
      <c r="D52" s="376">
        <f t="shared" ref="D52:E52" si="11">D53+D58+D66+D70</f>
        <v>0</v>
      </c>
      <c r="E52" s="376">
        <f t="shared" si="11"/>
        <v>1380614.8599999999</v>
      </c>
      <c r="F52" s="376">
        <f>SUM(C52:E52)</f>
        <v>1380614.8599999999</v>
      </c>
      <c r="G52" s="376">
        <f>G53+G58+G66+G70</f>
        <v>1380614.8599999999</v>
      </c>
    </row>
    <row r="53" spans="1:7" s="83" customFormat="1" ht="12.75" hidden="1" x14ac:dyDescent="0.2">
      <c r="A53" s="88">
        <v>44</v>
      </c>
      <c r="B53" s="89" t="s">
        <v>421</v>
      </c>
      <c r="C53" s="379">
        <f>SUM(C54:C57)</f>
        <v>0</v>
      </c>
      <c r="D53" s="379">
        <f t="shared" ref="D53:F53" si="12">SUM(D54:D57)</f>
        <v>0</v>
      </c>
      <c r="E53" s="379">
        <f t="shared" si="12"/>
        <v>0</v>
      </c>
      <c r="F53" s="379">
        <f t="shared" si="12"/>
        <v>0</v>
      </c>
      <c r="G53" s="379">
        <f>SUM(G54:G57)</f>
        <v>0</v>
      </c>
    </row>
    <row r="54" spans="1:7" s="83" customFormat="1" ht="12.75" hidden="1" x14ac:dyDescent="0.2">
      <c r="A54" s="86">
        <v>45</v>
      </c>
      <c r="B54" s="87" t="s">
        <v>390</v>
      </c>
      <c r="C54" s="377">
        <v>0</v>
      </c>
      <c r="D54" s="377">
        <v>0</v>
      </c>
      <c r="E54" s="377">
        <v>0</v>
      </c>
      <c r="F54" s="377">
        <f t="shared" ref="F54:F83" si="13">SUM(C54:E54)</f>
        <v>0</v>
      </c>
      <c r="G54" s="377">
        <v>0</v>
      </c>
    </row>
    <row r="55" spans="1:7" s="83" customFormat="1" ht="38.25" hidden="1" x14ac:dyDescent="0.2">
      <c r="A55" s="86">
        <v>46</v>
      </c>
      <c r="B55" s="87" t="s">
        <v>368</v>
      </c>
      <c r="C55" s="377">
        <v>0</v>
      </c>
      <c r="D55" s="377">
        <v>0</v>
      </c>
      <c r="E55" s="377">
        <v>0</v>
      </c>
      <c r="F55" s="377">
        <f t="shared" si="13"/>
        <v>0</v>
      </c>
      <c r="G55" s="377">
        <v>0</v>
      </c>
    </row>
    <row r="56" spans="1:7" s="83" customFormat="1" ht="25.5" hidden="1" x14ac:dyDescent="0.2">
      <c r="A56" s="86">
        <v>47</v>
      </c>
      <c r="B56" s="87" t="s">
        <v>369</v>
      </c>
      <c r="C56" s="377">
        <v>0</v>
      </c>
      <c r="D56" s="377">
        <v>0</v>
      </c>
      <c r="E56" s="377">
        <v>0</v>
      </c>
      <c r="F56" s="377">
        <f t="shared" si="13"/>
        <v>0</v>
      </c>
      <c r="G56" s="377">
        <v>0</v>
      </c>
    </row>
    <row r="57" spans="1:7" s="83" customFormat="1" ht="12.75" hidden="1" x14ac:dyDescent="0.2">
      <c r="A57" s="86">
        <v>48</v>
      </c>
      <c r="B57" s="87" t="s">
        <v>413</v>
      </c>
      <c r="C57" s="377">
        <v>0</v>
      </c>
      <c r="D57" s="377">
        <v>0</v>
      </c>
      <c r="E57" s="377">
        <v>0</v>
      </c>
      <c r="F57" s="377">
        <f t="shared" si="13"/>
        <v>0</v>
      </c>
      <c r="G57" s="377">
        <v>0</v>
      </c>
    </row>
    <row r="58" spans="1:7" s="83" customFormat="1" ht="25.5" x14ac:dyDescent="0.2">
      <c r="A58" s="88">
        <v>49</v>
      </c>
      <c r="B58" s="89" t="s">
        <v>422</v>
      </c>
      <c r="C58" s="379">
        <f>SUM(C59:C65)</f>
        <v>0</v>
      </c>
      <c r="D58" s="379">
        <f t="shared" ref="D58:E58" si="14">SUM(D59:D65)</f>
        <v>0</v>
      </c>
      <c r="E58" s="379">
        <f t="shared" si="14"/>
        <v>284256.89</v>
      </c>
      <c r="F58" s="379">
        <f>SUM(C58:E58)</f>
        <v>284256.89</v>
      </c>
      <c r="G58" s="379">
        <f>SUM(G59:G65)</f>
        <v>284256.89</v>
      </c>
    </row>
    <row r="59" spans="1:7" s="83" customFormat="1" ht="25.5" hidden="1" x14ac:dyDescent="0.2">
      <c r="A59" s="86">
        <v>50</v>
      </c>
      <c r="B59" s="87" t="s">
        <v>388</v>
      </c>
      <c r="C59" s="377">
        <v>0</v>
      </c>
      <c r="D59" s="377">
        <v>0</v>
      </c>
      <c r="E59" s="377">
        <v>0</v>
      </c>
      <c r="F59" s="377">
        <f t="shared" si="13"/>
        <v>0</v>
      </c>
      <c r="G59" s="377">
        <v>0</v>
      </c>
    </row>
    <row r="60" spans="1:7" s="83" customFormat="1" ht="12.75" x14ac:dyDescent="0.2">
      <c r="A60" s="86">
        <v>51</v>
      </c>
      <c r="B60" s="87" t="s">
        <v>370</v>
      </c>
      <c r="C60" s="377">
        <v>0</v>
      </c>
      <c r="D60" s="377">
        <v>0</v>
      </c>
      <c r="E60" s="378">
        <f>'24.1'!C10</f>
        <v>284256.89</v>
      </c>
      <c r="F60" s="377">
        <f t="shared" si="13"/>
        <v>284256.89</v>
      </c>
      <c r="G60" s="378">
        <f>E60</f>
        <v>284256.89</v>
      </c>
    </row>
    <row r="61" spans="1:7" s="83" customFormat="1" ht="25.5" hidden="1" x14ac:dyDescent="0.2">
      <c r="A61" s="86">
        <v>52</v>
      </c>
      <c r="B61" s="87" t="s">
        <v>362</v>
      </c>
      <c r="C61" s="377">
        <v>0</v>
      </c>
      <c r="D61" s="377">
        <v>0</v>
      </c>
      <c r="E61" s="377">
        <v>0</v>
      </c>
      <c r="F61" s="377">
        <f t="shared" si="13"/>
        <v>0</v>
      </c>
      <c r="G61" s="377">
        <v>0</v>
      </c>
    </row>
    <row r="62" spans="1:7" s="83" customFormat="1" ht="12.75" hidden="1" x14ac:dyDescent="0.2">
      <c r="A62" s="86">
        <v>53</v>
      </c>
      <c r="B62" s="87" t="s">
        <v>363</v>
      </c>
      <c r="C62" s="377">
        <v>0</v>
      </c>
      <c r="D62" s="377">
        <v>0</v>
      </c>
      <c r="E62" s="377">
        <v>0</v>
      </c>
      <c r="F62" s="377">
        <f t="shared" si="13"/>
        <v>0</v>
      </c>
      <c r="G62" s="377">
        <v>0</v>
      </c>
    </row>
    <row r="63" spans="1:7" s="83" customFormat="1" ht="12.75" hidden="1" x14ac:dyDescent="0.2">
      <c r="A63" s="86">
        <v>54</v>
      </c>
      <c r="B63" s="87" t="s">
        <v>389</v>
      </c>
      <c r="C63" s="377">
        <v>0</v>
      </c>
      <c r="D63" s="377">
        <v>0</v>
      </c>
      <c r="E63" s="377">
        <v>0</v>
      </c>
      <c r="F63" s="377">
        <f t="shared" si="13"/>
        <v>0</v>
      </c>
      <c r="G63" s="377">
        <v>0</v>
      </c>
    </row>
    <row r="64" spans="1:7" s="83" customFormat="1" ht="12.75" hidden="1" x14ac:dyDescent="0.2">
      <c r="A64" s="86">
        <v>55</v>
      </c>
      <c r="B64" s="87" t="s">
        <v>365</v>
      </c>
      <c r="C64" s="377">
        <v>0</v>
      </c>
      <c r="D64" s="377">
        <v>0</v>
      </c>
      <c r="E64" s="377">
        <v>0</v>
      </c>
      <c r="F64" s="377">
        <f t="shared" si="13"/>
        <v>0</v>
      </c>
      <c r="G64" s="377">
        <v>0</v>
      </c>
    </row>
    <row r="65" spans="1:7" s="83" customFormat="1" ht="12.75" hidden="1" x14ac:dyDescent="0.2">
      <c r="A65" s="86">
        <v>56</v>
      </c>
      <c r="B65" s="87" t="s">
        <v>413</v>
      </c>
      <c r="C65" s="377">
        <v>0</v>
      </c>
      <c r="D65" s="377">
        <v>0</v>
      </c>
      <c r="E65" s="377">
        <v>0</v>
      </c>
      <c r="F65" s="377">
        <f t="shared" si="13"/>
        <v>0</v>
      </c>
      <c r="G65" s="377">
        <v>0</v>
      </c>
    </row>
    <row r="66" spans="1:7" s="83" customFormat="1" ht="25.5" hidden="1" x14ac:dyDescent="0.2">
      <c r="A66" s="88">
        <v>57</v>
      </c>
      <c r="B66" s="89" t="s">
        <v>423</v>
      </c>
      <c r="C66" s="379">
        <f>SUM(C67:C69)</f>
        <v>0</v>
      </c>
      <c r="D66" s="379">
        <f t="shared" ref="D66:E66" si="15">SUM(D67:D69)</f>
        <v>0</v>
      </c>
      <c r="E66" s="379">
        <f t="shared" si="15"/>
        <v>0</v>
      </c>
      <c r="F66" s="379">
        <f>SUM(C66:E66)</f>
        <v>0</v>
      </c>
      <c r="G66" s="379">
        <f>SUM(G67:G69)</f>
        <v>0</v>
      </c>
    </row>
    <row r="67" spans="1:7" s="83" customFormat="1" ht="12.75" hidden="1" x14ac:dyDescent="0.2">
      <c r="A67" s="86">
        <v>58</v>
      </c>
      <c r="B67" s="87" t="s">
        <v>424</v>
      </c>
      <c r="C67" s="377">
        <v>0</v>
      </c>
      <c r="D67" s="377">
        <v>0</v>
      </c>
      <c r="E67" s="377">
        <v>0</v>
      </c>
      <c r="F67" s="377">
        <f t="shared" si="13"/>
        <v>0</v>
      </c>
      <c r="G67" s="377">
        <v>0</v>
      </c>
    </row>
    <row r="68" spans="1:7" s="83" customFormat="1" ht="12.75" hidden="1" x14ac:dyDescent="0.2">
      <c r="A68" s="86">
        <v>59</v>
      </c>
      <c r="B68" s="87" t="s">
        <v>425</v>
      </c>
      <c r="C68" s="377">
        <v>0</v>
      </c>
      <c r="D68" s="377">
        <v>0</v>
      </c>
      <c r="E68" s="377">
        <v>0</v>
      </c>
      <c r="F68" s="377">
        <f t="shared" si="13"/>
        <v>0</v>
      </c>
      <c r="G68" s="377">
        <v>0</v>
      </c>
    </row>
    <row r="69" spans="1:7" s="83" customFormat="1" ht="12.75" hidden="1" x14ac:dyDescent="0.2">
      <c r="A69" s="86">
        <v>60</v>
      </c>
      <c r="B69" s="87" t="s">
        <v>413</v>
      </c>
      <c r="C69" s="377">
        <v>0</v>
      </c>
      <c r="D69" s="377">
        <v>0</v>
      </c>
      <c r="E69" s="377">
        <v>0</v>
      </c>
      <c r="F69" s="377">
        <f t="shared" si="13"/>
        <v>0</v>
      </c>
      <c r="G69" s="377">
        <v>0</v>
      </c>
    </row>
    <row r="70" spans="1:7" s="83" customFormat="1" ht="12.75" x14ac:dyDescent="0.2">
      <c r="A70" s="88">
        <v>61</v>
      </c>
      <c r="B70" s="89" t="s">
        <v>426</v>
      </c>
      <c r="C70" s="379">
        <f>SUM(C71:C83)</f>
        <v>0</v>
      </c>
      <c r="D70" s="379">
        <f t="shared" ref="D70:E70" si="16">SUM(D71:D83)</f>
        <v>0</v>
      </c>
      <c r="E70" s="379">
        <f t="shared" si="16"/>
        <v>1096357.97</v>
      </c>
      <c r="F70" s="379">
        <f>SUM(C70:E70)</f>
        <v>1096357.97</v>
      </c>
      <c r="G70" s="379">
        <f>SUM(G71:G83)</f>
        <v>1096357.97</v>
      </c>
    </row>
    <row r="71" spans="1:7" s="83" customFormat="1" ht="25.5" x14ac:dyDescent="0.2">
      <c r="A71" s="86">
        <v>62</v>
      </c>
      <c r="B71" s="87" t="s">
        <v>374</v>
      </c>
      <c r="C71" s="377">
        <v>0</v>
      </c>
      <c r="D71" s="377">
        <v>0</v>
      </c>
      <c r="E71" s="378">
        <f>'26.1'!C9</f>
        <v>11025</v>
      </c>
      <c r="F71" s="377">
        <f t="shared" si="13"/>
        <v>11025</v>
      </c>
      <c r="G71" s="378">
        <f>E71</f>
        <v>11025</v>
      </c>
    </row>
    <row r="72" spans="1:7" s="83" customFormat="1" ht="25.5" x14ac:dyDescent="0.2">
      <c r="A72" s="86">
        <v>63</v>
      </c>
      <c r="B72" s="87" t="s">
        <v>392</v>
      </c>
      <c r="C72" s="377">
        <v>0</v>
      </c>
      <c r="D72" s="377">
        <v>0</v>
      </c>
      <c r="E72" s="378">
        <f>'26.1'!C10</f>
        <v>3386.4</v>
      </c>
      <c r="F72" s="377">
        <f t="shared" si="13"/>
        <v>3386.4</v>
      </c>
      <c r="G72" s="378">
        <f>E72</f>
        <v>3386.4</v>
      </c>
    </row>
    <row r="73" spans="1:7" s="83" customFormat="1" ht="12.75" hidden="1" x14ac:dyDescent="0.2">
      <c r="A73" s="86">
        <v>64</v>
      </c>
      <c r="B73" s="87" t="s">
        <v>384</v>
      </c>
      <c r="C73" s="377">
        <v>0</v>
      </c>
      <c r="D73" s="377">
        <v>0</v>
      </c>
      <c r="E73" s="378">
        <v>0</v>
      </c>
      <c r="F73" s="377">
        <f t="shared" si="13"/>
        <v>0</v>
      </c>
      <c r="G73" s="378">
        <v>0</v>
      </c>
    </row>
    <row r="74" spans="1:7" s="83" customFormat="1" ht="12.75" hidden="1" x14ac:dyDescent="0.2">
      <c r="A74" s="86">
        <v>65</v>
      </c>
      <c r="B74" s="87" t="s">
        <v>376</v>
      </c>
      <c r="C74" s="377">
        <v>0</v>
      </c>
      <c r="D74" s="377">
        <v>0</v>
      </c>
      <c r="E74" s="377">
        <v>0</v>
      </c>
      <c r="F74" s="377">
        <f t="shared" si="13"/>
        <v>0</v>
      </c>
      <c r="G74" s="377">
        <v>0</v>
      </c>
    </row>
    <row r="75" spans="1:7" s="83" customFormat="1" ht="25.5" hidden="1" x14ac:dyDescent="0.2">
      <c r="A75" s="86">
        <v>66</v>
      </c>
      <c r="B75" s="87" t="s">
        <v>377</v>
      </c>
      <c r="C75" s="377">
        <v>0</v>
      </c>
      <c r="D75" s="377">
        <v>0</v>
      </c>
      <c r="E75" s="377">
        <v>0</v>
      </c>
      <c r="F75" s="377">
        <f t="shared" si="13"/>
        <v>0</v>
      </c>
      <c r="G75" s="377">
        <v>0</v>
      </c>
    </row>
    <row r="76" spans="1:7" s="83" customFormat="1" ht="25.5" hidden="1" x14ac:dyDescent="0.2">
      <c r="A76" s="86">
        <v>67</v>
      </c>
      <c r="B76" s="87" t="s">
        <v>378</v>
      </c>
      <c r="C76" s="377">
        <v>0</v>
      </c>
      <c r="D76" s="377">
        <v>0</v>
      </c>
      <c r="E76" s="377">
        <v>0</v>
      </c>
      <c r="F76" s="377">
        <f t="shared" si="13"/>
        <v>0</v>
      </c>
      <c r="G76" s="377">
        <v>0</v>
      </c>
    </row>
    <row r="77" spans="1:7" s="83" customFormat="1" ht="38.25" hidden="1" x14ac:dyDescent="0.2">
      <c r="A77" s="86">
        <v>68</v>
      </c>
      <c r="B77" s="87" t="s">
        <v>379</v>
      </c>
      <c r="C77" s="377">
        <v>0</v>
      </c>
      <c r="D77" s="377">
        <v>0</v>
      </c>
      <c r="E77" s="377">
        <v>0</v>
      </c>
      <c r="F77" s="377">
        <f t="shared" si="13"/>
        <v>0</v>
      </c>
      <c r="G77" s="377">
        <v>0</v>
      </c>
    </row>
    <row r="78" spans="1:7" s="83" customFormat="1" ht="12.75" hidden="1" x14ac:dyDescent="0.2">
      <c r="A78" s="86">
        <v>69</v>
      </c>
      <c r="B78" s="87" t="s">
        <v>380</v>
      </c>
      <c r="C78" s="377">
        <v>0</v>
      </c>
      <c r="D78" s="377">
        <v>0</v>
      </c>
      <c r="E78" s="377">
        <v>0</v>
      </c>
      <c r="F78" s="377">
        <f t="shared" si="13"/>
        <v>0</v>
      </c>
      <c r="G78" s="377">
        <v>0</v>
      </c>
    </row>
    <row r="79" spans="1:7" s="83" customFormat="1" ht="12.75" hidden="1" x14ac:dyDescent="0.2">
      <c r="A79" s="86">
        <v>70</v>
      </c>
      <c r="B79" s="87" t="s">
        <v>381</v>
      </c>
      <c r="C79" s="377">
        <v>0</v>
      </c>
      <c r="D79" s="377">
        <v>0</v>
      </c>
      <c r="E79" s="377">
        <v>0</v>
      </c>
      <c r="F79" s="377">
        <f t="shared" si="13"/>
        <v>0</v>
      </c>
      <c r="G79" s="377">
        <v>0</v>
      </c>
    </row>
    <row r="80" spans="1:7" s="83" customFormat="1" ht="12.75" hidden="1" x14ac:dyDescent="0.2">
      <c r="A80" s="86">
        <v>71</v>
      </c>
      <c r="B80" s="87" t="s">
        <v>382</v>
      </c>
      <c r="C80" s="377">
        <v>0</v>
      </c>
      <c r="D80" s="377">
        <v>0</v>
      </c>
      <c r="E80" s="377">
        <v>0</v>
      </c>
      <c r="F80" s="377">
        <f t="shared" si="13"/>
        <v>0</v>
      </c>
      <c r="G80" s="377">
        <v>0</v>
      </c>
    </row>
    <row r="81" spans="1:7" s="83" customFormat="1" ht="12.75" hidden="1" x14ac:dyDescent="0.2">
      <c r="A81" s="86">
        <v>72</v>
      </c>
      <c r="B81" s="87" t="s">
        <v>383</v>
      </c>
      <c r="C81" s="377">
        <v>0</v>
      </c>
      <c r="D81" s="377">
        <v>0</v>
      </c>
      <c r="E81" s="377">
        <v>0</v>
      </c>
      <c r="F81" s="377">
        <f t="shared" si="13"/>
        <v>0</v>
      </c>
      <c r="G81" s="377">
        <v>0</v>
      </c>
    </row>
    <row r="82" spans="1:7" s="83" customFormat="1" ht="12.75" hidden="1" x14ac:dyDescent="0.2">
      <c r="A82" s="86">
        <v>73</v>
      </c>
      <c r="B82" s="87" t="s">
        <v>1017</v>
      </c>
      <c r="C82" s="377">
        <v>0</v>
      </c>
      <c r="D82" s="377">
        <v>0</v>
      </c>
      <c r="E82" s="377">
        <v>0</v>
      </c>
      <c r="F82" s="377">
        <f t="shared" si="13"/>
        <v>0</v>
      </c>
      <c r="G82" s="377">
        <v>0</v>
      </c>
    </row>
    <row r="83" spans="1:7" s="83" customFormat="1" ht="12.75" x14ac:dyDescent="0.2">
      <c r="A83" s="86">
        <v>74</v>
      </c>
      <c r="B83" s="87" t="s">
        <v>413</v>
      </c>
      <c r="C83" s="377">
        <v>0</v>
      </c>
      <c r="D83" s="377">
        <v>0</v>
      </c>
      <c r="E83" s="377">
        <f>'26.1'!C30</f>
        <v>1081946.57</v>
      </c>
      <c r="F83" s="377">
        <f t="shared" si="13"/>
        <v>1081946.57</v>
      </c>
      <c r="G83" s="377">
        <f>E83</f>
        <v>1081946.57</v>
      </c>
    </row>
    <row r="84" spans="1:7" s="83" customFormat="1" ht="12.75" hidden="1" x14ac:dyDescent="0.2">
      <c r="A84" s="88">
        <v>75</v>
      </c>
      <c r="B84" s="89" t="s">
        <v>700</v>
      </c>
      <c r="C84" s="513"/>
      <c r="D84" s="514"/>
      <c r="E84" s="514"/>
      <c r="F84" s="514"/>
      <c r="G84" s="515"/>
    </row>
    <row r="85" spans="1:7" ht="12.95" customHeight="1" x14ac:dyDescent="0.2"/>
    <row r="86" spans="1:7" s="31" customFormat="1" ht="35.25" customHeight="1" x14ac:dyDescent="0.2">
      <c r="A86" s="457" t="s">
        <v>1072</v>
      </c>
      <c r="B86" s="457"/>
      <c r="C86" s="457"/>
      <c r="D86" s="457"/>
      <c r="E86" s="457"/>
      <c r="F86" s="457"/>
      <c r="G86" s="457"/>
    </row>
    <row r="87" spans="1:7" ht="18" customHeight="1" x14ac:dyDescent="0.25">
      <c r="G87" s="21" t="s">
        <v>1068</v>
      </c>
    </row>
    <row r="88" spans="1:7" ht="27" customHeight="1" x14ac:dyDescent="0.2">
      <c r="A88" s="511" t="s">
        <v>401</v>
      </c>
      <c r="B88" s="511" t="s">
        <v>402</v>
      </c>
      <c r="C88" s="512" t="s">
        <v>625</v>
      </c>
      <c r="D88" s="512"/>
      <c r="E88" s="512"/>
      <c r="F88" s="511" t="s">
        <v>406</v>
      </c>
      <c r="G88" s="511" t="s">
        <v>121</v>
      </c>
    </row>
    <row r="89" spans="1:7" s="80" customFormat="1" ht="76.5" x14ac:dyDescent="0.2">
      <c r="A89" s="511"/>
      <c r="B89" s="511"/>
      <c r="C89" s="117" t="s">
        <v>403</v>
      </c>
      <c r="D89" s="117" t="s">
        <v>404</v>
      </c>
      <c r="E89" s="117" t="s">
        <v>405</v>
      </c>
      <c r="F89" s="511"/>
      <c r="G89" s="511"/>
    </row>
    <row r="90" spans="1:7" s="80" customFormat="1" ht="11.1" customHeight="1" x14ac:dyDescent="0.2">
      <c r="A90" s="104" t="s">
        <v>3</v>
      </c>
      <c r="B90" s="104" t="s">
        <v>4</v>
      </c>
      <c r="C90" s="104" t="s">
        <v>5</v>
      </c>
      <c r="D90" s="104" t="s">
        <v>6</v>
      </c>
      <c r="E90" s="104" t="s">
        <v>16</v>
      </c>
      <c r="F90" s="104" t="s">
        <v>7</v>
      </c>
      <c r="G90" s="104" t="s">
        <v>8</v>
      </c>
    </row>
    <row r="91" spans="1:7" s="83" customFormat="1" ht="25.5" x14ac:dyDescent="0.2">
      <c r="A91" s="81">
        <v>1</v>
      </c>
      <c r="B91" s="82" t="s">
        <v>407</v>
      </c>
      <c r="C91" s="375">
        <f>C92+C99+C129+C130+C131</f>
        <v>711415.08</v>
      </c>
      <c r="D91" s="375">
        <f t="shared" ref="D91:E91" si="17">D92+D99+D129+D130+D131</f>
        <v>31737816.989999998</v>
      </c>
      <c r="E91" s="375">
        <f t="shared" si="17"/>
        <v>8043560.6900000004</v>
      </c>
      <c r="F91" s="375">
        <f>SUM(C91:E91)</f>
        <v>40492792.759999998</v>
      </c>
      <c r="G91" s="375">
        <f>G92+G99+G129+G130+G131</f>
        <v>34506869.759999998</v>
      </c>
    </row>
    <row r="92" spans="1:7" s="83" customFormat="1" ht="12.75" x14ac:dyDescent="0.2">
      <c r="A92" s="84">
        <v>2</v>
      </c>
      <c r="B92" s="85" t="s">
        <v>408</v>
      </c>
      <c r="C92" s="376">
        <f>SUM(C93:C98)</f>
        <v>711415.08</v>
      </c>
      <c r="D92" s="376">
        <f t="shared" ref="D92:E92" si="18">SUM(D93:D98)</f>
        <v>0</v>
      </c>
      <c r="E92" s="376">
        <f t="shared" si="18"/>
        <v>0</v>
      </c>
      <c r="F92" s="376">
        <f>SUM(C92:E92)</f>
        <v>711415.08</v>
      </c>
      <c r="G92" s="376">
        <f>SUM(G93:G98)</f>
        <v>704300.08</v>
      </c>
    </row>
    <row r="93" spans="1:7" s="83" customFormat="1" ht="12.75" hidden="1" x14ac:dyDescent="0.2">
      <c r="A93" s="86">
        <v>3</v>
      </c>
      <c r="B93" s="87" t="s">
        <v>409</v>
      </c>
      <c r="C93" s="377">
        <v>0</v>
      </c>
      <c r="D93" s="377">
        <v>0</v>
      </c>
      <c r="E93" s="377">
        <v>0</v>
      </c>
      <c r="F93" s="377">
        <f>SUM(C93:E93)</f>
        <v>0</v>
      </c>
      <c r="G93" s="377">
        <v>0</v>
      </c>
    </row>
    <row r="94" spans="1:7" s="83" customFormat="1" ht="12.75" hidden="1" x14ac:dyDescent="0.2">
      <c r="A94" s="86">
        <v>4</v>
      </c>
      <c r="B94" s="87" t="s">
        <v>1069</v>
      </c>
      <c r="C94" s="377">
        <v>0</v>
      </c>
      <c r="D94" s="377">
        <v>0</v>
      </c>
      <c r="E94" s="377">
        <v>0</v>
      </c>
      <c r="F94" s="377">
        <f t="shared" ref="F94:F98" si="19">SUM(C94:E94)</f>
        <v>0</v>
      </c>
      <c r="G94" s="377">
        <v>0</v>
      </c>
    </row>
    <row r="95" spans="1:7" s="83" customFormat="1" ht="12.75" hidden="1" x14ac:dyDescent="0.2">
      <c r="A95" s="86">
        <v>5</v>
      </c>
      <c r="B95" s="87" t="s">
        <v>410</v>
      </c>
      <c r="C95" s="377">
        <v>0</v>
      </c>
      <c r="D95" s="377">
        <v>0</v>
      </c>
      <c r="E95" s="377">
        <v>0</v>
      </c>
      <c r="F95" s="377">
        <f t="shared" si="19"/>
        <v>0</v>
      </c>
      <c r="G95" s="377">
        <v>0</v>
      </c>
    </row>
    <row r="96" spans="1:7" s="83" customFormat="1" ht="12.75" x14ac:dyDescent="0.2">
      <c r="A96" s="86">
        <v>6</v>
      </c>
      <c r="B96" s="87" t="s">
        <v>326</v>
      </c>
      <c r="C96" s="378">
        <f>'5.1'!F16</f>
        <v>711415.08</v>
      </c>
      <c r="D96" s="378">
        <v>0</v>
      </c>
      <c r="E96" s="378">
        <v>0</v>
      </c>
      <c r="F96" s="377">
        <f t="shared" si="19"/>
        <v>711415.08</v>
      </c>
      <c r="G96" s="378">
        <f>'5.1'!H16</f>
        <v>704300.08</v>
      </c>
    </row>
    <row r="97" spans="1:7" s="83" customFormat="1" ht="25.5" hidden="1" x14ac:dyDescent="0.2">
      <c r="A97" s="86">
        <v>7</v>
      </c>
      <c r="B97" s="87" t="s">
        <v>327</v>
      </c>
      <c r="C97" s="378">
        <v>0</v>
      </c>
      <c r="D97" s="378">
        <v>0</v>
      </c>
      <c r="E97" s="378">
        <v>0</v>
      </c>
      <c r="F97" s="377">
        <f t="shared" si="19"/>
        <v>0</v>
      </c>
      <c r="G97" s="378">
        <v>0</v>
      </c>
    </row>
    <row r="98" spans="1:7" s="83" customFormat="1" ht="12.75" hidden="1" x14ac:dyDescent="0.2">
      <c r="A98" s="86">
        <v>8</v>
      </c>
      <c r="B98" s="87" t="s">
        <v>328</v>
      </c>
      <c r="C98" s="377">
        <v>0</v>
      </c>
      <c r="D98" s="377">
        <v>0</v>
      </c>
      <c r="E98" s="377">
        <v>0</v>
      </c>
      <c r="F98" s="377">
        <f t="shared" si="19"/>
        <v>0</v>
      </c>
      <c r="G98" s="377">
        <v>0</v>
      </c>
    </row>
    <row r="99" spans="1:7" s="83" customFormat="1" ht="25.5" x14ac:dyDescent="0.2">
      <c r="A99" s="84">
        <v>9</v>
      </c>
      <c r="B99" s="85" t="s">
        <v>411</v>
      </c>
      <c r="C99" s="376">
        <f>C100+C112+C121</f>
        <v>0</v>
      </c>
      <c r="D99" s="376">
        <f t="shared" ref="D99:E99" si="20">D100+D112+D121</f>
        <v>31737816.989999998</v>
      </c>
      <c r="E99" s="376">
        <f t="shared" si="20"/>
        <v>8043560.6900000004</v>
      </c>
      <c r="F99" s="376">
        <f>SUM(C99:E99)</f>
        <v>39781377.68</v>
      </c>
      <c r="G99" s="376">
        <f>G100+G112+G121</f>
        <v>33802569.68</v>
      </c>
    </row>
    <row r="100" spans="1:7" s="83" customFormat="1" ht="25.5" x14ac:dyDescent="0.2">
      <c r="A100" s="88">
        <v>10</v>
      </c>
      <c r="B100" s="89" t="s">
        <v>412</v>
      </c>
      <c r="C100" s="379">
        <f>SUM(C101:C111)</f>
        <v>0</v>
      </c>
      <c r="D100" s="379">
        <f t="shared" ref="D100:E100" si="21">SUM(D101:D111)</f>
        <v>31737816.989999998</v>
      </c>
      <c r="E100" s="379">
        <f t="shared" si="21"/>
        <v>0</v>
      </c>
      <c r="F100" s="379">
        <f>SUM(C100:E100)</f>
        <v>31737816.989999998</v>
      </c>
      <c r="G100" s="379">
        <f>SUM(G101:G111)</f>
        <v>31420438.989999998</v>
      </c>
    </row>
    <row r="101" spans="1:7" s="83" customFormat="1" ht="25.5" hidden="1" x14ac:dyDescent="0.2">
      <c r="A101" s="86">
        <v>11</v>
      </c>
      <c r="B101" s="87" t="s">
        <v>888</v>
      </c>
      <c r="C101" s="377">
        <v>0</v>
      </c>
      <c r="D101" s="377">
        <v>0</v>
      </c>
      <c r="E101" s="377">
        <v>0</v>
      </c>
      <c r="F101" s="377">
        <f>SUM(C101:E101)</f>
        <v>0</v>
      </c>
      <c r="G101" s="377">
        <v>0</v>
      </c>
    </row>
    <row r="102" spans="1:7" s="83" customFormat="1" ht="25.5" x14ac:dyDescent="0.2">
      <c r="A102" s="86">
        <v>12</v>
      </c>
      <c r="B102" s="87" t="s">
        <v>386</v>
      </c>
      <c r="C102" s="377">
        <v>0</v>
      </c>
      <c r="D102" s="378">
        <f>'10.1'!F11</f>
        <v>31737816.989999998</v>
      </c>
      <c r="E102" s="378">
        <v>0</v>
      </c>
      <c r="F102" s="377">
        <f t="shared" ref="F102:F111" si="22">SUM(C102:E102)</f>
        <v>31737816.989999998</v>
      </c>
      <c r="G102" s="378">
        <f>'10.1'!H11</f>
        <v>31420438.989999998</v>
      </c>
    </row>
    <row r="103" spans="1:7" s="83" customFormat="1" ht="38.25" hidden="1" x14ac:dyDescent="0.2">
      <c r="A103" s="86">
        <v>13</v>
      </c>
      <c r="B103" s="87" t="s">
        <v>310</v>
      </c>
      <c r="C103" s="377">
        <v>0</v>
      </c>
      <c r="D103" s="377">
        <v>0</v>
      </c>
      <c r="E103" s="377">
        <v>0</v>
      </c>
      <c r="F103" s="377">
        <f t="shared" si="22"/>
        <v>0</v>
      </c>
      <c r="G103" s="377">
        <v>0</v>
      </c>
    </row>
    <row r="104" spans="1:7" s="83" customFormat="1" ht="38.25" hidden="1" x14ac:dyDescent="0.2">
      <c r="A104" s="86">
        <v>14</v>
      </c>
      <c r="B104" s="87" t="s">
        <v>311</v>
      </c>
      <c r="C104" s="377">
        <v>0</v>
      </c>
      <c r="D104" s="377">
        <v>0</v>
      </c>
      <c r="E104" s="377">
        <v>0</v>
      </c>
      <c r="F104" s="377">
        <f t="shared" si="22"/>
        <v>0</v>
      </c>
      <c r="G104" s="377">
        <v>0</v>
      </c>
    </row>
    <row r="105" spans="1:7" s="83" customFormat="1" ht="51" hidden="1" x14ac:dyDescent="0.2">
      <c r="A105" s="86">
        <v>16</v>
      </c>
      <c r="B105" s="87" t="s">
        <v>1070</v>
      </c>
      <c r="C105" s="377">
        <v>0</v>
      </c>
      <c r="D105" s="377">
        <v>0</v>
      </c>
      <c r="E105" s="377">
        <v>0</v>
      </c>
      <c r="F105" s="377">
        <f t="shared" si="22"/>
        <v>0</v>
      </c>
      <c r="G105" s="377">
        <v>0</v>
      </c>
    </row>
    <row r="106" spans="1:7" s="83" customFormat="1" ht="38.25" hidden="1" x14ac:dyDescent="0.2">
      <c r="A106" s="86">
        <v>16</v>
      </c>
      <c r="B106" s="87" t="s">
        <v>313</v>
      </c>
      <c r="C106" s="377">
        <v>0</v>
      </c>
      <c r="D106" s="377">
        <v>0</v>
      </c>
      <c r="E106" s="377">
        <v>0</v>
      </c>
      <c r="F106" s="377">
        <f t="shared" si="22"/>
        <v>0</v>
      </c>
      <c r="G106" s="377">
        <v>0</v>
      </c>
    </row>
    <row r="107" spans="1:7" s="83" customFormat="1" ht="51" hidden="1" x14ac:dyDescent="0.2">
      <c r="A107" s="86">
        <v>17</v>
      </c>
      <c r="B107" s="87" t="s">
        <v>314</v>
      </c>
      <c r="C107" s="377">
        <v>0</v>
      </c>
      <c r="D107" s="377">
        <v>0</v>
      </c>
      <c r="E107" s="377">
        <v>0</v>
      </c>
      <c r="F107" s="377">
        <f t="shared" si="22"/>
        <v>0</v>
      </c>
      <c r="G107" s="377">
        <v>0</v>
      </c>
    </row>
    <row r="108" spans="1:7" s="83" customFormat="1" ht="38.25" hidden="1" x14ac:dyDescent="0.2">
      <c r="A108" s="86">
        <v>18</v>
      </c>
      <c r="B108" s="87" t="s">
        <v>315</v>
      </c>
      <c r="C108" s="377">
        <v>0</v>
      </c>
      <c r="D108" s="377">
        <v>0</v>
      </c>
      <c r="E108" s="377">
        <v>0</v>
      </c>
      <c r="F108" s="377">
        <f t="shared" si="22"/>
        <v>0</v>
      </c>
      <c r="G108" s="377">
        <v>0</v>
      </c>
    </row>
    <row r="109" spans="1:7" s="83" customFormat="1" ht="25.5" hidden="1" x14ac:dyDescent="0.2">
      <c r="A109" s="86">
        <v>19</v>
      </c>
      <c r="B109" s="87" t="s">
        <v>316</v>
      </c>
      <c r="C109" s="377">
        <v>0</v>
      </c>
      <c r="D109" s="377">
        <v>0</v>
      </c>
      <c r="E109" s="377">
        <v>0</v>
      </c>
      <c r="F109" s="377">
        <f t="shared" si="22"/>
        <v>0</v>
      </c>
      <c r="G109" s="377">
        <v>0</v>
      </c>
    </row>
    <row r="110" spans="1:7" s="83" customFormat="1" ht="25.5" hidden="1" x14ac:dyDescent="0.2">
      <c r="A110" s="86">
        <v>20</v>
      </c>
      <c r="B110" s="87" t="s">
        <v>890</v>
      </c>
      <c r="C110" s="377">
        <v>0</v>
      </c>
      <c r="D110" s="377">
        <v>0</v>
      </c>
      <c r="E110" s="377">
        <v>0</v>
      </c>
      <c r="F110" s="377">
        <f t="shared" si="22"/>
        <v>0</v>
      </c>
      <c r="G110" s="377">
        <v>0</v>
      </c>
    </row>
    <row r="111" spans="1:7" s="83" customFormat="1" ht="12.75" hidden="1" x14ac:dyDescent="0.2">
      <c r="A111" s="86">
        <v>21</v>
      </c>
      <c r="B111" s="87" t="s">
        <v>413</v>
      </c>
      <c r="C111" s="377">
        <v>0</v>
      </c>
      <c r="D111" s="377">
        <v>0</v>
      </c>
      <c r="E111" s="377">
        <v>0</v>
      </c>
      <c r="F111" s="377">
        <f t="shared" si="22"/>
        <v>0</v>
      </c>
      <c r="G111" s="377">
        <v>0</v>
      </c>
    </row>
    <row r="112" spans="1:7" s="83" customFormat="1" ht="25.5" hidden="1" x14ac:dyDescent="0.2">
      <c r="A112" s="88">
        <v>22</v>
      </c>
      <c r="B112" s="89" t="s">
        <v>414</v>
      </c>
      <c r="C112" s="379">
        <f>SUM(C113:C120)</f>
        <v>0</v>
      </c>
      <c r="D112" s="379">
        <f t="shared" ref="D112:E112" si="23">SUM(D113:D120)</f>
        <v>0</v>
      </c>
      <c r="E112" s="379">
        <f t="shared" si="23"/>
        <v>0</v>
      </c>
      <c r="F112" s="379">
        <f>SUM(C112:E112)</f>
        <v>0</v>
      </c>
      <c r="G112" s="379">
        <f>SUM(G113:G120)</f>
        <v>0</v>
      </c>
    </row>
    <row r="113" spans="1:7" s="83" customFormat="1" ht="12.75" hidden="1" x14ac:dyDescent="0.2">
      <c r="A113" s="86">
        <v>23</v>
      </c>
      <c r="B113" s="87" t="s">
        <v>317</v>
      </c>
      <c r="C113" s="377">
        <v>0</v>
      </c>
      <c r="D113" s="377">
        <v>0</v>
      </c>
      <c r="E113" s="377">
        <v>0</v>
      </c>
      <c r="F113" s="377">
        <f t="shared" ref="F113:F120" si="24">SUM(C113:E113)</f>
        <v>0</v>
      </c>
      <c r="G113" s="377">
        <v>0</v>
      </c>
    </row>
    <row r="114" spans="1:7" s="83" customFormat="1" ht="38.25" hidden="1" x14ac:dyDescent="0.2">
      <c r="A114" s="86">
        <v>24</v>
      </c>
      <c r="B114" s="87" t="s">
        <v>999</v>
      </c>
      <c r="C114" s="377">
        <v>0</v>
      </c>
      <c r="D114" s="377">
        <v>0</v>
      </c>
      <c r="E114" s="377">
        <v>0</v>
      </c>
      <c r="F114" s="377">
        <f t="shared" si="24"/>
        <v>0</v>
      </c>
      <c r="G114" s="377">
        <v>0</v>
      </c>
    </row>
    <row r="115" spans="1:7" s="83" customFormat="1" ht="38.25" hidden="1" x14ac:dyDescent="0.2">
      <c r="A115" s="86">
        <v>25</v>
      </c>
      <c r="B115" s="87" t="s">
        <v>1022</v>
      </c>
      <c r="C115" s="377">
        <v>0</v>
      </c>
      <c r="D115" s="377">
        <v>0</v>
      </c>
      <c r="E115" s="377">
        <v>0</v>
      </c>
      <c r="F115" s="377">
        <f t="shared" si="24"/>
        <v>0</v>
      </c>
      <c r="G115" s="377">
        <v>0</v>
      </c>
    </row>
    <row r="116" spans="1:7" s="83" customFormat="1" ht="25.5" hidden="1" x14ac:dyDescent="0.2">
      <c r="A116" s="86">
        <v>26</v>
      </c>
      <c r="B116" s="87" t="s">
        <v>335</v>
      </c>
      <c r="C116" s="377">
        <v>0</v>
      </c>
      <c r="D116" s="377">
        <v>0</v>
      </c>
      <c r="E116" s="377">
        <v>0</v>
      </c>
      <c r="F116" s="377">
        <f t="shared" si="24"/>
        <v>0</v>
      </c>
      <c r="G116" s="377">
        <v>0</v>
      </c>
    </row>
    <row r="117" spans="1:7" s="83" customFormat="1" ht="38.25" hidden="1" x14ac:dyDescent="0.2">
      <c r="A117" s="86">
        <v>27</v>
      </c>
      <c r="B117" s="87" t="s">
        <v>336</v>
      </c>
      <c r="C117" s="377">
        <v>0</v>
      </c>
      <c r="D117" s="377">
        <v>0</v>
      </c>
      <c r="E117" s="377">
        <v>0</v>
      </c>
      <c r="F117" s="377">
        <f t="shared" si="24"/>
        <v>0</v>
      </c>
      <c r="G117" s="377">
        <v>0</v>
      </c>
    </row>
    <row r="118" spans="1:7" s="83" customFormat="1" ht="12.75" hidden="1" x14ac:dyDescent="0.2">
      <c r="A118" s="86">
        <v>28</v>
      </c>
      <c r="B118" s="90" t="s">
        <v>337</v>
      </c>
      <c r="C118" s="377">
        <v>0</v>
      </c>
      <c r="D118" s="377">
        <v>0</v>
      </c>
      <c r="E118" s="377">
        <v>0</v>
      </c>
      <c r="F118" s="377">
        <f t="shared" si="24"/>
        <v>0</v>
      </c>
      <c r="G118" s="377">
        <v>0</v>
      </c>
    </row>
    <row r="119" spans="1:7" s="83" customFormat="1" ht="38.25" hidden="1" x14ac:dyDescent="0.2">
      <c r="A119" s="86">
        <v>29</v>
      </c>
      <c r="B119" s="87" t="s">
        <v>1001</v>
      </c>
      <c r="C119" s="377">
        <v>0</v>
      </c>
      <c r="D119" s="377">
        <v>0</v>
      </c>
      <c r="E119" s="377">
        <v>0</v>
      </c>
      <c r="F119" s="377">
        <f t="shared" si="24"/>
        <v>0</v>
      </c>
      <c r="G119" s="377">
        <v>0</v>
      </c>
    </row>
    <row r="120" spans="1:7" s="83" customFormat="1" ht="12.75" hidden="1" x14ac:dyDescent="0.2">
      <c r="A120" s="86">
        <v>30</v>
      </c>
      <c r="B120" s="87" t="s">
        <v>413</v>
      </c>
      <c r="C120" s="377">
        <v>0</v>
      </c>
      <c r="D120" s="377">
        <v>0</v>
      </c>
      <c r="E120" s="377">
        <v>0</v>
      </c>
      <c r="F120" s="377">
        <f t="shared" si="24"/>
        <v>0</v>
      </c>
      <c r="G120" s="377">
        <v>0</v>
      </c>
    </row>
    <row r="121" spans="1:7" s="83" customFormat="1" ht="12.75" x14ac:dyDescent="0.2">
      <c r="A121" s="88">
        <v>31</v>
      </c>
      <c r="B121" s="89" t="s">
        <v>415</v>
      </c>
      <c r="C121" s="379">
        <f>SUM(C122:C128)</f>
        <v>0</v>
      </c>
      <c r="D121" s="379">
        <f t="shared" ref="D121:E121" si="25">SUM(D122:D128)</f>
        <v>0</v>
      </c>
      <c r="E121" s="379">
        <f t="shared" si="25"/>
        <v>8043560.6900000004</v>
      </c>
      <c r="F121" s="379">
        <f>SUM(C121:E121)</f>
        <v>8043560.6900000004</v>
      </c>
      <c r="G121" s="379">
        <f>SUM(G122:G128)</f>
        <v>2382130.6900000004</v>
      </c>
    </row>
    <row r="122" spans="1:7" s="83" customFormat="1" ht="25.5" hidden="1" x14ac:dyDescent="0.2">
      <c r="A122" s="86">
        <v>32</v>
      </c>
      <c r="B122" s="87" t="s">
        <v>416</v>
      </c>
      <c r="C122" s="377">
        <v>0</v>
      </c>
      <c r="D122" s="377">
        <v>0</v>
      </c>
      <c r="E122" s="377">
        <v>0</v>
      </c>
      <c r="F122" s="377">
        <f t="shared" ref="F122:F128" si="26">SUM(C122:E122)</f>
        <v>0</v>
      </c>
      <c r="G122" s="377">
        <v>0</v>
      </c>
    </row>
    <row r="123" spans="1:7" s="83" customFormat="1" ht="12.75" x14ac:dyDescent="0.2">
      <c r="A123" s="86">
        <v>33</v>
      </c>
      <c r="B123" s="87" t="s">
        <v>319</v>
      </c>
      <c r="C123" s="377">
        <v>0</v>
      </c>
      <c r="D123" s="377">
        <v>0</v>
      </c>
      <c r="E123" s="378">
        <f>'12.1'!F12</f>
        <v>7733310.5700000003</v>
      </c>
      <c r="F123" s="377">
        <f t="shared" si="26"/>
        <v>7733310.5700000003</v>
      </c>
      <c r="G123" s="378">
        <f>'12.1'!H12</f>
        <v>2335117.5700000003</v>
      </c>
    </row>
    <row r="124" spans="1:7" s="83" customFormat="1" ht="12.75" hidden="1" x14ac:dyDescent="0.2">
      <c r="A124" s="86">
        <v>34</v>
      </c>
      <c r="B124" s="87" t="s">
        <v>905</v>
      </c>
      <c r="C124" s="377">
        <v>0</v>
      </c>
      <c r="D124" s="377">
        <v>0</v>
      </c>
      <c r="E124" s="378">
        <v>0</v>
      </c>
      <c r="F124" s="377">
        <f t="shared" si="26"/>
        <v>0</v>
      </c>
      <c r="G124" s="378">
        <v>0</v>
      </c>
    </row>
    <row r="125" spans="1:7" s="83" customFormat="1" ht="51" hidden="1" x14ac:dyDescent="0.2">
      <c r="A125" s="86">
        <v>35</v>
      </c>
      <c r="B125" s="87" t="s">
        <v>906</v>
      </c>
      <c r="C125" s="377">
        <v>0</v>
      </c>
      <c r="D125" s="377">
        <v>0</v>
      </c>
      <c r="E125" s="378">
        <v>0</v>
      </c>
      <c r="F125" s="377">
        <f t="shared" si="26"/>
        <v>0</v>
      </c>
      <c r="G125" s="378">
        <v>0</v>
      </c>
    </row>
    <row r="126" spans="1:7" s="83" customFormat="1" ht="12.75" hidden="1" x14ac:dyDescent="0.2">
      <c r="A126" s="86">
        <v>36</v>
      </c>
      <c r="B126" s="87" t="s">
        <v>320</v>
      </c>
      <c r="C126" s="377">
        <v>0</v>
      </c>
      <c r="D126" s="377">
        <v>0</v>
      </c>
      <c r="E126" s="378">
        <v>0</v>
      </c>
      <c r="F126" s="377">
        <f t="shared" si="26"/>
        <v>0</v>
      </c>
      <c r="G126" s="378">
        <v>0</v>
      </c>
    </row>
    <row r="127" spans="1:7" s="83" customFormat="1" ht="12.75" hidden="1" x14ac:dyDescent="0.2">
      <c r="A127" s="86">
        <v>37</v>
      </c>
      <c r="B127" s="87" t="s">
        <v>1017</v>
      </c>
      <c r="C127" s="377">
        <v>0</v>
      </c>
      <c r="D127" s="377">
        <v>0</v>
      </c>
      <c r="E127" s="378">
        <f>'[1]20.1'!C100</f>
        <v>0</v>
      </c>
      <c r="F127" s="377">
        <f t="shared" si="26"/>
        <v>0</v>
      </c>
      <c r="G127" s="378">
        <f>'[1]20.1'!E100</f>
        <v>0</v>
      </c>
    </row>
    <row r="128" spans="1:7" s="83" customFormat="1" ht="12.75" x14ac:dyDescent="0.2">
      <c r="A128" s="86">
        <v>38</v>
      </c>
      <c r="B128" s="87" t="s">
        <v>321</v>
      </c>
      <c r="C128" s="377">
        <v>0</v>
      </c>
      <c r="D128" s="377">
        <v>0</v>
      </c>
      <c r="E128" s="378">
        <f>'20.1'!F19</f>
        <v>310250.12</v>
      </c>
      <c r="F128" s="377">
        <f t="shared" si="26"/>
        <v>310250.12</v>
      </c>
      <c r="G128" s="378">
        <f>'20.1'!H19</f>
        <v>47013.12000000001</v>
      </c>
    </row>
    <row r="129" spans="1:7" s="83" customFormat="1" ht="12.75" hidden="1" x14ac:dyDescent="0.2">
      <c r="A129" s="84">
        <v>39</v>
      </c>
      <c r="B129" s="85" t="s">
        <v>417</v>
      </c>
      <c r="C129" s="376">
        <v>0</v>
      </c>
      <c r="D129" s="376">
        <v>0</v>
      </c>
      <c r="E129" s="376">
        <v>0</v>
      </c>
      <c r="F129" s="376">
        <f>SUM(C129:E129)</f>
        <v>0</v>
      </c>
      <c r="G129" s="376">
        <v>0</v>
      </c>
    </row>
    <row r="130" spans="1:7" s="83" customFormat="1" ht="12.75" hidden="1" x14ac:dyDescent="0.2">
      <c r="A130" s="84">
        <v>40</v>
      </c>
      <c r="B130" s="85" t="s">
        <v>1053</v>
      </c>
      <c r="C130" s="376">
        <v>0</v>
      </c>
      <c r="D130" s="376">
        <v>0</v>
      </c>
      <c r="E130" s="376">
        <v>0</v>
      </c>
      <c r="F130" s="376">
        <f t="shared" ref="F130:F131" si="27">SUM(C130:E130)</f>
        <v>0</v>
      </c>
      <c r="G130" s="376">
        <v>0</v>
      </c>
    </row>
    <row r="131" spans="1:7" s="83" customFormat="1" ht="12.75" hidden="1" x14ac:dyDescent="0.2">
      <c r="A131" s="84">
        <v>41</v>
      </c>
      <c r="B131" s="85" t="s">
        <v>418</v>
      </c>
      <c r="C131" s="376">
        <v>0</v>
      </c>
      <c r="D131" s="376">
        <v>0</v>
      </c>
      <c r="E131" s="376">
        <v>0</v>
      </c>
      <c r="F131" s="376">
        <f t="shared" si="27"/>
        <v>0</v>
      </c>
      <c r="G131" s="376">
        <v>0</v>
      </c>
    </row>
    <row r="132" spans="1:7" s="83" customFormat="1" ht="25.5" x14ac:dyDescent="0.2">
      <c r="A132" s="81">
        <v>42</v>
      </c>
      <c r="B132" s="82" t="s">
        <v>419</v>
      </c>
      <c r="C132" s="375">
        <f>C133+C151</f>
        <v>0</v>
      </c>
      <c r="D132" s="375">
        <f t="shared" ref="D132" si="28">D133+D151</f>
        <v>0</v>
      </c>
      <c r="E132" s="375">
        <f>E133</f>
        <v>1414090.46</v>
      </c>
      <c r="F132" s="375">
        <f>SUM(C132:E132)</f>
        <v>1414090.46</v>
      </c>
      <c r="G132" s="375">
        <f>G133</f>
        <v>1414090.46</v>
      </c>
    </row>
    <row r="133" spans="1:7" s="83" customFormat="1" ht="25.5" x14ac:dyDescent="0.2">
      <c r="A133" s="84">
        <v>43</v>
      </c>
      <c r="B133" s="85" t="s">
        <v>420</v>
      </c>
      <c r="C133" s="376">
        <f>C134+C139+C147+C151</f>
        <v>0</v>
      </c>
      <c r="D133" s="376">
        <f t="shared" ref="D133:E133" si="29">D134+D139+D147+D151</f>
        <v>0</v>
      </c>
      <c r="E133" s="376">
        <f t="shared" si="29"/>
        <v>1414090.46</v>
      </c>
      <c r="F133" s="376">
        <f>SUM(C133:E133)</f>
        <v>1414090.46</v>
      </c>
      <c r="G133" s="376">
        <f>G134+G139+G147+G151</f>
        <v>1414090.46</v>
      </c>
    </row>
    <row r="134" spans="1:7" s="83" customFormat="1" ht="12.75" hidden="1" x14ac:dyDescent="0.2">
      <c r="A134" s="88">
        <v>44</v>
      </c>
      <c r="B134" s="89" t="s">
        <v>421</v>
      </c>
      <c r="C134" s="379">
        <f>SUM(C135:C138)</f>
        <v>0</v>
      </c>
      <c r="D134" s="379">
        <f t="shared" ref="D134:F134" si="30">SUM(D135:D138)</f>
        <v>0</v>
      </c>
      <c r="E134" s="379">
        <f t="shared" si="30"/>
        <v>0</v>
      </c>
      <c r="F134" s="379">
        <f t="shared" si="30"/>
        <v>0</v>
      </c>
      <c r="G134" s="379">
        <f>SUM(G135:G138)</f>
        <v>0</v>
      </c>
    </row>
    <row r="135" spans="1:7" s="83" customFormat="1" ht="12.75" hidden="1" x14ac:dyDescent="0.2">
      <c r="A135" s="86">
        <v>45</v>
      </c>
      <c r="B135" s="87" t="s">
        <v>390</v>
      </c>
      <c r="C135" s="377">
        <v>0</v>
      </c>
      <c r="D135" s="377">
        <v>0</v>
      </c>
      <c r="E135" s="377">
        <v>0</v>
      </c>
      <c r="F135" s="377">
        <f t="shared" ref="F135:F138" si="31">SUM(C135:E135)</f>
        <v>0</v>
      </c>
      <c r="G135" s="377">
        <v>0</v>
      </c>
    </row>
    <row r="136" spans="1:7" s="83" customFormat="1" ht="38.25" hidden="1" x14ac:dyDescent="0.2">
      <c r="A136" s="86">
        <v>46</v>
      </c>
      <c r="B136" s="87" t="s">
        <v>368</v>
      </c>
      <c r="C136" s="377">
        <v>0</v>
      </c>
      <c r="D136" s="377">
        <v>0</v>
      </c>
      <c r="E136" s="377">
        <v>0</v>
      </c>
      <c r="F136" s="377">
        <f t="shared" si="31"/>
        <v>0</v>
      </c>
      <c r="G136" s="377">
        <v>0</v>
      </c>
    </row>
    <row r="137" spans="1:7" s="83" customFormat="1" ht="25.5" hidden="1" x14ac:dyDescent="0.2">
      <c r="A137" s="86">
        <v>47</v>
      </c>
      <c r="B137" s="87" t="s">
        <v>369</v>
      </c>
      <c r="C137" s="377">
        <v>0</v>
      </c>
      <c r="D137" s="377">
        <v>0</v>
      </c>
      <c r="E137" s="377">
        <v>0</v>
      </c>
      <c r="F137" s="377">
        <f t="shared" si="31"/>
        <v>0</v>
      </c>
      <c r="G137" s="377">
        <v>0</v>
      </c>
    </row>
    <row r="138" spans="1:7" s="83" customFormat="1" ht="12.75" hidden="1" x14ac:dyDescent="0.2">
      <c r="A138" s="86">
        <v>48</v>
      </c>
      <c r="B138" s="87" t="s">
        <v>413</v>
      </c>
      <c r="C138" s="377">
        <v>0</v>
      </c>
      <c r="D138" s="377">
        <v>0</v>
      </c>
      <c r="E138" s="377">
        <v>0</v>
      </c>
      <c r="F138" s="377">
        <f t="shared" si="31"/>
        <v>0</v>
      </c>
      <c r="G138" s="377">
        <v>0</v>
      </c>
    </row>
    <row r="139" spans="1:7" s="83" customFormat="1" ht="25.5" hidden="1" x14ac:dyDescent="0.2">
      <c r="A139" s="88">
        <v>49</v>
      </c>
      <c r="B139" s="89" t="s">
        <v>422</v>
      </c>
      <c r="C139" s="379">
        <f>SUM(C140:C146)</f>
        <v>0</v>
      </c>
      <c r="D139" s="379">
        <f t="shared" ref="D139:E139" si="32">SUM(D140:D146)</f>
        <v>0</v>
      </c>
      <c r="E139" s="379">
        <f t="shared" si="32"/>
        <v>395903.19</v>
      </c>
      <c r="F139" s="379">
        <f>SUM(C139:E139)</f>
        <v>395903.19</v>
      </c>
      <c r="G139" s="379">
        <f>SUM(G140:G146)</f>
        <v>395903.19</v>
      </c>
    </row>
    <row r="140" spans="1:7" s="83" customFormat="1" ht="25.5" hidden="1" x14ac:dyDescent="0.2">
      <c r="A140" s="86">
        <v>50</v>
      </c>
      <c r="B140" s="87" t="s">
        <v>388</v>
      </c>
      <c r="C140" s="377">
        <v>0</v>
      </c>
      <c r="D140" s="377">
        <v>0</v>
      </c>
      <c r="E140" s="377">
        <v>0</v>
      </c>
      <c r="F140" s="377">
        <f t="shared" ref="F140:F146" si="33">SUM(C140:E140)</f>
        <v>0</v>
      </c>
      <c r="G140" s="377">
        <v>0</v>
      </c>
    </row>
    <row r="141" spans="1:7" s="83" customFormat="1" ht="12.75" hidden="1" x14ac:dyDescent="0.2">
      <c r="A141" s="86">
        <v>51</v>
      </c>
      <c r="B141" s="87" t="s">
        <v>370</v>
      </c>
      <c r="C141" s="377">
        <v>0</v>
      </c>
      <c r="D141" s="377">
        <v>0</v>
      </c>
      <c r="E141" s="378">
        <f>'24.1'!D10</f>
        <v>395903.19</v>
      </c>
      <c r="F141" s="377">
        <f t="shared" si="33"/>
        <v>395903.19</v>
      </c>
      <c r="G141" s="378">
        <f>E141</f>
        <v>395903.19</v>
      </c>
    </row>
    <row r="142" spans="1:7" s="83" customFormat="1" ht="25.5" hidden="1" x14ac:dyDescent="0.2">
      <c r="A142" s="86">
        <v>52</v>
      </c>
      <c r="B142" s="87" t="s">
        <v>362</v>
      </c>
      <c r="C142" s="377">
        <v>0</v>
      </c>
      <c r="D142" s="377">
        <v>0</v>
      </c>
      <c r="E142" s="377">
        <v>0</v>
      </c>
      <c r="F142" s="377">
        <f t="shared" si="33"/>
        <v>0</v>
      </c>
      <c r="G142" s="377">
        <v>0</v>
      </c>
    </row>
    <row r="143" spans="1:7" s="83" customFormat="1" ht="12.75" hidden="1" x14ac:dyDescent="0.2">
      <c r="A143" s="86">
        <v>53</v>
      </c>
      <c r="B143" s="87" t="s">
        <v>363</v>
      </c>
      <c r="C143" s="377">
        <v>0</v>
      </c>
      <c r="D143" s="377">
        <v>0</v>
      </c>
      <c r="E143" s="377">
        <v>0</v>
      </c>
      <c r="F143" s="377">
        <f t="shared" si="33"/>
        <v>0</v>
      </c>
      <c r="G143" s="377">
        <v>0</v>
      </c>
    </row>
    <row r="144" spans="1:7" s="83" customFormat="1" ht="12.75" hidden="1" x14ac:dyDescent="0.2">
      <c r="A144" s="86">
        <v>54</v>
      </c>
      <c r="B144" s="87" t="s">
        <v>389</v>
      </c>
      <c r="C144" s="377">
        <v>0</v>
      </c>
      <c r="D144" s="377">
        <v>0</v>
      </c>
      <c r="E144" s="377">
        <v>0</v>
      </c>
      <c r="F144" s="377">
        <f t="shared" si="33"/>
        <v>0</v>
      </c>
      <c r="G144" s="377">
        <v>0</v>
      </c>
    </row>
    <row r="145" spans="1:7" s="83" customFormat="1" ht="12.75" hidden="1" x14ac:dyDescent="0.2">
      <c r="A145" s="86">
        <v>55</v>
      </c>
      <c r="B145" s="87" t="s">
        <v>365</v>
      </c>
      <c r="C145" s="377">
        <v>0</v>
      </c>
      <c r="D145" s="377">
        <v>0</v>
      </c>
      <c r="E145" s="377">
        <v>0</v>
      </c>
      <c r="F145" s="377">
        <f t="shared" si="33"/>
        <v>0</v>
      </c>
      <c r="G145" s="377">
        <v>0</v>
      </c>
    </row>
    <row r="146" spans="1:7" s="83" customFormat="1" ht="12.75" hidden="1" x14ac:dyDescent="0.2">
      <c r="A146" s="86">
        <v>56</v>
      </c>
      <c r="B146" s="87" t="s">
        <v>413</v>
      </c>
      <c r="C146" s="377">
        <v>0</v>
      </c>
      <c r="D146" s="377">
        <v>0</v>
      </c>
      <c r="E146" s="377">
        <v>0</v>
      </c>
      <c r="F146" s="377">
        <f t="shared" si="33"/>
        <v>0</v>
      </c>
      <c r="G146" s="377">
        <v>0</v>
      </c>
    </row>
    <row r="147" spans="1:7" s="83" customFormat="1" ht="25.5" hidden="1" x14ac:dyDescent="0.2">
      <c r="A147" s="88">
        <v>57</v>
      </c>
      <c r="B147" s="89" t="s">
        <v>423</v>
      </c>
      <c r="C147" s="379">
        <f>SUM(C148:C150)</f>
        <v>0</v>
      </c>
      <c r="D147" s="379">
        <f t="shared" ref="D147:E147" si="34">SUM(D148:D150)</f>
        <v>0</v>
      </c>
      <c r="E147" s="379">
        <f t="shared" si="34"/>
        <v>0</v>
      </c>
      <c r="F147" s="379">
        <f>SUM(C147:E147)</f>
        <v>0</v>
      </c>
      <c r="G147" s="379">
        <f>SUM(G148:G150)</f>
        <v>0</v>
      </c>
    </row>
    <row r="148" spans="1:7" s="83" customFormat="1" ht="12.75" hidden="1" x14ac:dyDescent="0.2">
      <c r="A148" s="86">
        <v>58</v>
      </c>
      <c r="B148" s="87" t="s">
        <v>424</v>
      </c>
      <c r="C148" s="377">
        <v>0</v>
      </c>
      <c r="D148" s="377">
        <v>0</v>
      </c>
      <c r="E148" s="377">
        <v>0</v>
      </c>
      <c r="F148" s="377">
        <f t="shared" ref="F148:F150" si="35">SUM(C148:E148)</f>
        <v>0</v>
      </c>
      <c r="G148" s="377">
        <v>0</v>
      </c>
    </row>
    <row r="149" spans="1:7" s="83" customFormat="1" ht="12.75" hidden="1" x14ac:dyDescent="0.2">
      <c r="A149" s="86">
        <v>59</v>
      </c>
      <c r="B149" s="87" t="s">
        <v>425</v>
      </c>
      <c r="C149" s="377">
        <v>0</v>
      </c>
      <c r="D149" s="377">
        <v>0</v>
      </c>
      <c r="E149" s="377">
        <v>0</v>
      </c>
      <c r="F149" s="377">
        <f t="shared" si="35"/>
        <v>0</v>
      </c>
      <c r="G149" s="377">
        <v>0</v>
      </c>
    </row>
    <row r="150" spans="1:7" s="83" customFormat="1" ht="12.75" hidden="1" x14ac:dyDescent="0.2">
      <c r="A150" s="86">
        <v>60</v>
      </c>
      <c r="B150" s="87" t="s">
        <v>413</v>
      </c>
      <c r="C150" s="377">
        <v>0</v>
      </c>
      <c r="D150" s="377">
        <v>0</v>
      </c>
      <c r="E150" s="377">
        <v>0</v>
      </c>
      <c r="F150" s="377">
        <f t="shared" si="35"/>
        <v>0</v>
      </c>
      <c r="G150" s="377">
        <v>0</v>
      </c>
    </row>
    <row r="151" spans="1:7" s="83" customFormat="1" ht="12.75" x14ac:dyDescent="0.2">
      <c r="A151" s="88">
        <v>61</v>
      </c>
      <c r="B151" s="89" t="s">
        <v>426</v>
      </c>
      <c r="C151" s="379">
        <f>SUM(C152:C164)</f>
        <v>0</v>
      </c>
      <c r="D151" s="379">
        <f t="shared" ref="D151:E151" si="36">SUM(D152:D164)</f>
        <v>0</v>
      </c>
      <c r="E151" s="379">
        <f t="shared" si="36"/>
        <v>1018187.27</v>
      </c>
      <c r="F151" s="379">
        <f>SUM(C151:E151)</f>
        <v>1018187.27</v>
      </c>
      <c r="G151" s="379">
        <f>SUM(G152:G164)</f>
        <v>1018187.27</v>
      </c>
    </row>
    <row r="152" spans="1:7" s="83" customFormat="1" ht="25.5" hidden="1" x14ac:dyDescent="0.2">
      <c r="A152" s="86">
        <v>62</v>
      </c>
      <c r="B152" s="87" t="s">
        <v>374</v>
      </c>
      <c r="C152" s="377">
        <v>0</v>
      </c>
      <c r="D152" s="377">
        <v>0</v>
      </c>
      <c r="E152" s="378">
        <v>0</v>
      </c>
      <c r="F152" s="377">
        <f t="shared" ref="F152:F164" si="37">SUM(C152:E152)</f>
        <v>0</v>
      </c>
      <c r="G152" s="378">
        <f>E152</f>
        <v>0</v>
      </c>
    </row>
    <row r="153" spans="1:7" s="83" customFormat="1" ht="25.5" x14ac:dyDescent="0.2">
      <c r="A153" s="86">
        <v>63</v>
      </c>
      <c r="B153" s="87" t="s">
        <v>392</v>
      </c>
      <c r="C153" s="377">
        <v>0</v>
      </c>
      <c r="D153" s="377">
        <v>0</v>
      </c>
      <c r="E153" s="378">
        <f>'26.1'!D10</f>
        <v>8313.06</v>
      </c>
      <c r="F153" s="377">
        <f t="shared" si="37"/>
        <v>8313.06</v>
      </c>
      <c r="G153" s="378">
        <f>E153</f>
        <v>8313.06</v>
      </c>
    </row>
    <row r="154" spans="1:7" s="83" customFormat="1" ht="12.75" hidden="1" x14ac:dyDescent="0.2">
      <c r="A154" s="86">
        <v>64</v>
      </c>
      <c r="B154" s="87" t="s">
        <v>384</v>
      </c>
      <c r="C154" s="377">
        <v>0</v>
      </c>
      <c r="D154" s="377">
        <v>0</v>
      </c>
      <c r="E154" s="378">
        <v>0</v>
      </c>
      <c r="F154" s="377">
        <f t="shared" si="37"/>
        <v>0</v>
      </c>
      <c r="G154" s="378">
        <v>0</v>
      </c>
    </row>
    <row r="155" spans="1:7" s="83" customFormat="1" ht="12.75" hidden="1" x14ac:dyDescent="0.2">
      <c r="A155" s="86">
        <v>65</v>
      </c>
      <c r="B155" s="87" t="s">
        <v>376</v>
      </c>
      <c r="C155" s="377">
        <v>0</v>
      </c>
      <c r="D155" s="377">
        <v>0</v>
      </c>
      <c r="E155" s="377">
        <v>0</v>
      </c>
      <c r="F155" s="377">
        <f t="shared" si="37"/>
        <v>0</v>
      </c>
      <c r="G155" s="377">
        <v>0</v>
      </c>
    </row>
    <row r="156" spans="1:7" s="83" customFormat="1" ht="25.5" hidden="1" x14ac:dyDescent="0.2">
      <c r="A156" s="86">
        <v>66</v>
      </c>
      <c r="B156" s="87" t="s">
        <v>377</v>
      </c>
      <c r="C156" s="377">
        <v>0</v>
      </c>
      <c r="D156" s="377">
        <v>0</v>
      </c>
      <c r="E156" s="377">
        <v>0</v>
      </c>
      <c r="F156" s="377">
        <f t="shared" si="37"/>
        <v>0</v>
      </c>
      <c r="G156" s="377">
        <v>0</v>
      </c>
    </row>
    <row r="157" spans="1:7" s="83" customFormat="1" ht="25.5" hidden="1" x14ac:dyDescent="0.2">
      <c r="A157" s="86">
        <v>67</v>
      </c>
      <c r="B157" s="87" t="s">
        <v>378</v>
      </c>
      <c r="C157" s="377">
        <v>0</v>
      </c>
      <c r="D157" s="377">
        <v>0</v>
      </c>
      <c r="E157" s="377">
        <v>0</v>
      </c>
      <c r="F157" s="377">
        <f t="shared" si="37"/>
        <v>0</v>
      </c>
      <c r="G157" s="377">
        <v>0</v>
      </c>
    </row>
    <row r="158" spans="1:7" s="83" customFormat="1" ht="38.25" hidden="1" x14ac:dyDescent="0.2">
      <c r="A158" s="86">
        <v>68</v>
      </c>
      <c r="B158" s="87" t="s">
        <v>379</v>
      </c>
      <c r="C158" s="377">
        <v>0</v>
      </c>
      <c r="D158" s="377">
        <v>0</v>
      </c>
      <c r="E158" s="377">
        <v>0</v>
      </c>
      <c r="F158" s="377">
        <f t="shared" si="37"/>
        <v>0</v>
      </c>
      <c r="G158" s="377">
        <v>0</v>
      </c>
    </row>
    <row r="159" spans="1:7" s="83" customFormat="1" ht="12.75" hidden="1" x14ac:dyDescent="0.2">
      <c r="A159" s="86">
        <v>69</v>
      </c>
      <c r="B159" s="87" t="s">
        <v>380</v>
      </c>
      <c r="C159" s="377">
        <v>0</v>
      </c>
      <c r="D159" s="377">
        <v>0</v>
      </c>
      <c r="E159" s="377">
        <v>0</v>
      </c>
      <c r="F159" s="377">
        <f t="shared" si="37"/>
        <v>0</v>
      </c>
      <c r="G159" s="377">
        <v>0</v>
      </c>
    </row>
    <row r="160" spans="1:7" s="83" customFormat="1" ht="12.75" hidden="1" x14ac:dyDescent="0.2">
      <c r="A160" s="86">
        <v>70</v>
      </c>
      <c r="B160" s="87" t="s">
        <v>381</v>
      </c>
      <c r="C160" s="377">
        <v>0</v>
      </c>
      <c r="D160" s="377">
        <v>0</v>
      </c>
      <c r="E160" s="377">
        <v>0</v>
      </c>
      <c r="F160" s="377">
        <f t="shared" si="37"/>
        <v>0</v>
      </c>
      <c r="G160" s="377">
        <v>0</v>
      </c>
    </row>
    <row r="161" spans="1:7" s="83" customFormat="1" ht="12.75" hidden="1" x14ac:dyDescent="0.2">
      <c r="A161" s="86">
        <v>71</v>
      </c>
      <c r="B161" s="87" t="s">
        <v>382</v>
      </c>
      <c r="C161" s="377">
        <v>0</v>
      </c>
      <c r="D161" s="377">
        <v>0</v>
      </c>
      <c r="E161" s="377">
        <v>0</v>
      </c>
      <c r="F161" s="377">
        <f t="shared" si="37"/>
        <v>0</v>
      </c>
      <c r="G161" s="377">
        <v>0</v>
      </c>
    </row>
    <row r="162" spans="1:7" s="83" customFormat="1" ht="12.75" hidden="1" x14ac:dyDescent="0.2">
      <c r="A162" s="86">
        <v>72</v>
      </c>
      <c r="B162" s="87" t="s">
        <v>383</v>
      </c>
      <c r="C162" s="377">
        <v>0</v>
      </c>
      <c r="D162" s="377">
        <v>0</v>
      </c>
      <c r="E162" s="377">
        <v>0</v>
      </c>
      <c r="F162" s="377">
        <f t="shared" si="37"/>
        <v>0</v>
      </c>
      <c r="G162" s="377">
        <v>0</v>
      </c>
    </row>
    <row r="163" spans="1:7" s="83" customFormat="1" ht="12.75" hidden="1" x14ac:dyDescent="0.2">
      <c r="A163" s="86">
        <v>73</v>
      </c>
      <c r="B163" s="87" t="s">
        <v>1017</v>
      </c>
      <c r="C163" s="377">
        <v>0</v>
      </c>
      <c r="D163" s="377">
        <v>0</v>
      </c>
      <c r="E163" s="377">
        <v>0</v>
      </c>
      <c r="F163" s="377">
        <f t="shared" si="37"/>
        <v>0</v>
      </c>
      <c r="G163" s="377">
        <v>0</v>
      </c>
    </row>
    <row r="164" spans="1:7" s="83" customFormat="1" ht="12.75" x14ac:dyDescent="0.2">
      <c r="A164" s="86">
        <v>74</v>
      </c>
      <c r="B164" s="87" t="s">
        <v>413</v>
      </c>
      <c r="C164" s="377">
        <v>0</v>
      </c>
      <c r="D164" s="377">
        <v>0</v>
      </c>
      <c r="E164" s="377">
        <f>'26.1'!D30</f>
        <v>1009874.21</v>
      </c>
      <c r="F164" s="377">
        <f t="shared" si="37"/>
        <v>1009874.21</v>
      </c>
      <c r="G164" s="377">
        <f>E164</f>
        <v>1009874.21</v>
      </c>
    </row>
    <row r="165" spans="1:7" s="83" customFormat="1" ht="12.75" hidden="1" x14ac:dyDescent="0.2">
      <c r="A165" s="88">
        <v>75</v>
      </c>
      <c r="B165" s="89" t="s">
        <v>700</v>
      </c>
      <c r="C165" s="513"/>
      <c r="D165" s="514"/>
      <c r="E165" s="514"/>
      <c r="F165" s="514"/>
      <c r="G165" s="515"/>
    </row>
  </sheetData>
  <mergeCells count="18">
    <mergeCell ref="A7:A8"/>
    <mergeCell ref="B7:B8"/>
    <mergeCell ref="C7:E7"/>
    <mergeCell ref="F7:F8"/>
    <mergeCell ref="G7:G8"/>
    <mergeCell ref="A1:G1"/>
    <mergeCell ref="A2:G2"/>
    <mergeCell ref="A3:G3"/>
    <mergeCell ref="A4:G4"/>
    <mergeCell ref="A5:G5"/>
    <mergeCell ref="C165:G165"/>
    <mergeCell ref="C84:G84"/>
    <mergeCell ref="A86:G86"/>
    <mergeCell ref="A88:A89"/>
    <mergeCell ref="B88:B89"/>
    <mergeCell ref="C88:E88"/>
    <mergeCell ref="F88:F89"/>
    <mergeCell ref="G88:G89"/>
  </mergeCells>
  <printOptions horizontalCentered="1"/>
  <pageMargins left="0.39370078740157483" right="0.39370078740157483" top="0.39370078740157483" bottom="0.39370078740157483" header="0.31496062992125984" footer="0.31496062992125984"/>
  <pageSetup paperSize="9" orientation="landscape" horizontalDpi="0"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83"/>
  <sheetViews>
    <sheetView view="pageBreakPreview" zoomScaleNormal="100" zoomScaleSheetLayoutView="100" workbookViewId="0">
      <selection activeCell="G42" sqref="G42"/>
    </sheetView>
  </sheetViews>
  <sheetFormatPr defaultRowHeight="12.75" x14ac:dyDescent="0.2"/>
  <cols>
    <col min="1" max="1" width="7" style="31" customWidth="1"/>
    <col min="2" max="2" width="29" style="31" customWidth="1"/>
    <col min="3" max="10" width="11.140625" style="31" customWidth="1"/>
    <col min="11" max="16384" width="9.140625" style="31"/>
  </cols>
  <sheetData>
    <row r="1" spans="1:10" x14ac:dyDescent="0.2">
      <c r="A1" s="518" t="s">
        <v>116</v>
      </c>
      <c r="B1" s="518"/>
      <c r="C1" s="518"/>
      <c r="D1" s="518"/>
      <c r="E1" s="518"/>
      <c r="F1" s="518"/>
      <c r="G1" s="518"/>
      <c r="H1" s="518"/>
      <c r="I1" s="518"/>
      <c r="J1" s="518"/>
    </row>
    <row r="2" spans="1:10" x14ac:dyDescent="0.2">
      <c r="A2" s="518" t="s">
        <v>117</v>
      </c>
      <c r="B2" s="518"/>
      <c r="C2" s="518"/>
      <c r="D2" s="518"/>
      <c r="E2" s="518"/>
      <c r="F2" s="518"/>
      <c r="G2" s="518"/>
      <c r="H2" s="518"/>
      <c r="I2" s="518"/>
      <c r="J2" s="518"/>
    </row>
    <row r="3" spans="1:10" ht="14.25" x14ac:dyDescent="0.2">
      <c r="A3" s="442" t="str">
        <f>'56.4'!A3:G3</f>
        <v>по состоянию на 31.03.2026</v>
      </c>
      <c r="B3" s="442"/>
      <c r="C3" s="442"/>
      <c r="D3" s="442"/>
      <c r="E3" s="442"/>
      <c r="F3" s="442"/>
      <c r="G3" s="442"/>
      <c r="H3" s="442"/>
      <c r="I3" s="442"/>
      <c r="J3" s="442"/>
    </row>
    <row r="4" spans="1:10" ht="15.75" x14ac:dyDescent="0.2">
      <c r="A4" s="437" t="s">
        <v>746</v>
      </c>
      <c r="B4" s="437"/>
      <c r="C4" s="437"/>
      <c r="D4" s="437"/>
      <c r="E4" s="437"/>
      <c r="F4" s="437"/>
      <c r="G4" s="437"/>
      <c r="H4" s="437"/>
      <c r="I4" s="437"/>
      <c r="J4" s="437"/>
    </row>
    <row r="5" spans="1:10" ht="15.75" x14ac:dyDescent="0.2">
      <c r="A5" s="437" t="s">
        <v>226</v>
      </c>
      <c r="B5" s="437"/>
      <c r="C5" s="437"/>
      <c r="D5" s="437"/>
      <c r="E5" s="437"/>
      <c r="F5" s="437"/>
      <c r="G5" s="437"/>
      <c r="H5" s="437"/>
      <c r="I5" s="437"/>
      <c r="J5" s="437"/>
    </row>
    <row r="6" spans="1:10" x14ac:dyDescent="0.2">
      <c r="A6" s="50"/>
      <c r="J6" s="34" t="s">
        <v>227</v>
      </c>
    </row>
    <row r="7" spans="1:10" ht="63.75" x14ac:dyDescent="0.2">
      <c r="A7" s="220" t="s">
        <v>0</v>
      </c>
      <c r="B7" s="220" t="s">
        <v>2</v>
      </c>
      <c r="C7" s="220" t="s">
        <v>228</v>
      </c>
      <c r="D7" s="220" t="s">
        <v>229</v>
      </c>
      <c r="E7" s="220" t="s">
        <v>230</v>
      </c>
      <c r="F7" s="220" t="s">
        <v>231</v>
      </c>
      <c r="G7" s="220" t="s">
        <v>232</v>
      </c>
      <c r="H7" s="220" t="s">
        <v>233</v>
      </c>
      <c r="I7" s="220" t="s">
        <v>234</v>
      </c>
      <c r="J7" s="220" t="s">
        <v>125</v>
      </c>
    </row>
    <row r="8" spans="1:10" x14ac:dyDescent="0.2">
      <c r="A8" s="280">
        <v>1</v>
      </c>
      <c r="B8" s="280">
        <v>2</v>
      </c>
      <c r="C8" s="280">
        <v>3</v>
      </c>
      <c r="D8" s="280">
        <v>4</v>
      </c>
      <c r="E8" s="280">
        <v>5</v>
      </c>
      <c r="F8" s="280">
        <v>6</v>
      </c>
      <c r="G8" s="280">
        <v>7</v>
      </c>
      <c r="H8" s="280">
        <v>8</v>
      </c>
      <c r="I8" s="280">
        <v>9</v>
      </c>
      <c r="J8" s="280">
        <v>10</v>
      </c>
    </row>
    <row r="9" spans="1:10" hidden="1" x14ac:dyDescent="0.2">
      <c r="A9" s="328">
        <v>1</v>
      </c>
      <c r="B9" s="329" t="s">
        <v>55</v>
      </c>
      <c r="C9" s="356">
        <v>0</v>
      </c>
      <c r="D9" s="356">
        <v>0</v>
      </c>
      <c r="E9" s="356">
        <v>0</v>
      </c>
      <c r="F9" s="356">
        <v>0</v>
      </c>
      <c r="G9" s="356">
        <v>0</v>
      </c>
      <c r="H9" s="356">
        <v>0</v>
      </c>
      <c r="I9" s="356">
        <v>0</v>
      </c>
      <c r="J9" s="356">
        <f>SUM(C9:I9)</f>
        <v>0</v>
      </c>
    </row>
    <row r="10" spans="1:10" ht="51" hidden="1" x14ac:dyDescent="0.2">
      <c r="A10" s="443">
        <v>2</v>
      </c>
      <c r="B10" s="329" t="s">
        <v>235</v>
      </c>
      <c r="C10" s="517">
        <f>SUM(C12:C13)</f>
        <v>0</v>
      </c>
      <c r="D10" s="517">
        <f t="shared" ref="D10:J10" si="0">SUM(D12:D13)</f>
        <v>0</v>
      </c>
      <c r="E10" s="517">
        <f t="shared" si="0"/>
        <v>0</v>
      </c>
      <c r="F10" s="517">
        <f t="shared" si="0"/>
        <v>0</v>
      </c>
      <c r="G10" s="517">
        <f t="shared" si="0"/>
        <v>0</v>
      </c>
      <c r="H10" s="517">
        <f t="shared" si="0"/>
        <v>0</v>
      </c>
      <c r="I10" s="517">
        <f t="shared" si="0"/>
        <v>0</v>
      </c>
      <c r="J10" s="517">
        <f t="shared" si="0"/>
        <v>0</v>
      </c>
    </row>
    <row r="11" spans="1:10" hidden="1" x14ac:dyDescent="0.2">
      <c r="A11" s="443"/>
      <c r="B11" s="329" t="s">
        <v>128</v>
      </c>
      <c r="C11" s="517"/>
      <c r="D11" s="517"/>
      <c r="E11" s="517"/>
      <c r="F11" s="517"/>
      <c r="G11" s="517"/>
      <c r="H11" s="517"/>
      <c r="I11" s="517"/>
      <c r="J11" s="517"/>
    </row>
    <row r="12" spans="1:10" ht="76.5" hidden="1" x14ac:dyDescent="0.2">
      <c r="A12" s="217">
        <v>3</v>
      </c>
      <c r="B12" s="281" t="s">
        <v>57</v>
      </c>
      <c r="C12" s="319">
        <v>0</v>
      </c>
      <c r="D12" s="319">
        <v>0</v>
      </c>
      <c r="E12" s="319">
        <v>0</v>
      </c>
      <c r="F12" s="319">
        <v>0</v>
      </c>
      <c r="G12" s="319">
        <v>0</v>
      </c>
      <c r="H12" s="319">
        <v>0</v>
      </c>
      <c r="I12" s="319">
        <v>0</v>
      </c>
      <c r="J12" s="319">
        <f>SUM(C12:I12)</f>
        <v>0</v>
      </c>
    </row>
    <row r="13" spans="1:10" ht="89.25" hidden="1" x14ac:dyDescent="0.2">
      <c r="A13" s="217">
        <v>4</v>
      </c>
      <c r="B13" s="281" t="s">
        <v>236</v>
      </c>
      <c r="C13" s="319">
        <v>0</v>
      </c>
      <c r="D13" s="319">
        <v>0</v>
      </c>
      <c r="E13" s="319">
        <v>0</v>
      </c>
      <c r="F13" s="319">
        <v>0</v>
      </c>
      <c r="G13" s="319">
        <v>0</v>
      </c>
      <c r="H13" s="319">
        <v>0</v>
      </c>
      <c r="I13" s="319">
        <v>0</v>
      </c>
      <c r="J13" s="319">
        <f>SUM(C13:I13)</f>
        <v>0</v>
      </c>
    </row>
    <row r="14" spans="1:10" ht="51" hidden="1" x14ac:dyDescent="0.2">
      <c r="A14" s="443">
        <v>5</v>
      </c>
      <c r="B14" s="329" t="s">
        <v>237</v>
      </c>
      <c r="C14" s="517">
        <f>SUM(C16:C17)</f>
        <v>0</v>
      </c>
      <c r="D14" s="517">
        <f t="shared" ref="D14:J14" si="1">SUM(D16:D17)</f>
        <v>0</v>
      </c>
      <c r="E14" s="517">
        <f t="shared" si="1"/>
        <v>0</v>
      </c>
      <c r="F14" s="517">
        <f t="shared" si="1"/>
        <v>0</v>
      </c>
      <c r="G14" s="517">
        <f t="shared" si="1"/>
        <v>0</v>
      </c>
      <c r="H14" s="517">
        <f t="shared" si="1"/>
        <v>0</v>
      </c>
      <c r="I14" s="517">
        <f t="shared" si="1"/>
        <v>0</v>
      </c>
      <c r="J14" s="517">
        <f t="shared" si="1"/>
        <v>0</v>
      </c>
    </row>
    <row r="15" spans="1:10" hidden="1" x14ac:dyDescent="0.2">
      <c r="A15" s="443"/>
      <c r="B15" s="329" t="s">
        <v>128</v>
      </c>
      <c r="C15" s="517"/>
      <c r="D15" s="517"/>
      <c r="E15" s="517"/>
      <c r="F15" s="517"/>
      <c r="G15" s="517"/>
      <c r="H15" s="517"/>
      <c r="I15" s="517"/>
      <c r="J15" s="517"/>
    </row>
    <row r="16" spans="1:10" hidden="1" x14ac:dyDescent="0.2">
      <c r="A16" s="217">
        <v>6</v>
      </c>
      <c r="B16" s="281" t="s">
        <v>58</v>
      </c>
      <c r="C16" s="319">
        <v>0</v>
      </c>
      <c r="D16" s="319">
        <v>0</v>
      </c>
      <c r="E16" s="319">
        <v>0</v>
      </c>
      <c r="F16" s="319">
        <v>0</v>
      </c>
      <c r="G16" s="319">
        <v>0</v>
      </c>
      <c r="H16" s="319">
        <v>0</v>
      </c>
      <c r="I16" s="319">
        <v>0</v>
      </c>
      <c r="J16" s="319">
        <f>SUM(C16:I16)</f>
        <v>0</v>
      </c>
    </row>
    <row r="17" spans="1:10" hidden="1" x14ac:dyDescent="0.2">
      <c r="A17" s="217">
        <v>7</v>
      </c>
      <c r="B17" s="281" t="s">
        <v>59</v>
      </c>
      <c r="C17" s="319">
        <v>0</v>
      </c>
      <c r="D17" s="319">
        <v>0</v>
      </c>
      <c r="E17" s="319">
        <v>0</v>
      </c>
      <c r="F17" s="319">
        <v>0</v>
      </c>
      <c r="G17" s="319">
        <v>0</v>
      </c>
      <c r="H17" s="319">
        <v>0</v>
      </c>
      <c r="I17" s="319">
        <v>0</v>
      </c>
      <c r="J17" s="319">
        <f>SUM(C17:I17)</f>
        <v>0</v>
      </c>
    </row>
    <row r="18" spans="1:10" ht="38.25" hidden="1" x14ac:dyDescent="0.2">
      <c r="A18" s="443">
        <v>8</v>
      </c>
      <c r="B18" s="329" t="s">
        <v>238</v>
      </c>
      <c r="C18" s="517">
        <f>SUM(C20:C22)</f>
        <v>0</v>
      </c>
      <c r="D18" s="517">
        <f t="shared" ref="D18:J18" si="2">SUM(D20:D22)</f>
        <v>0</v>
      </c>
      <c r="E18" s="517">
        <f t="shared" si="2"/>
        <v>0</v>
      </c>
      <c r="F18" s="517">
        <f t="shared" si="2"/>
        <v>0</v>
      </c>
      <c r="G18" s="517">
        <f t="shared" si="2"/>
        <v>0</v>
      </c>
      <c r="H18" s="517">
        <f t="shared" si="2"/>
        <v>0</v>
      </c>
      <c r="I18" s="517">
        <f t="shared" si="2"/>
        <v>0</v>
      </c>
      <c r="J18" s="517">
        <f t="shared" si="2"/>
        <v>0</v>
      </c>
    </row>
    <row r="19" spans="1:10" hidden="1" x14ac:dyDescent="0.2">
      <c r="A19" s="443"/>
      <c r="B19" s="329" t="s">
        <v>128</v>
      </c>
      <c r="C19" s="517"/>
      <c r="D19" s="517"/>
      <c r="E19" s="517"/>
      <c r="F19" s="517"/>
      <c r="G19" s="517"/>
      <c r="H19" s="517"/>
      <c r="I19" s="517"/>
      <c r="J19" s="517"/>
    </row>
    <row r="20" spans="1:10" ht="38.25" hidden="1" x14ac:dyDescent="0.2">
      <c r="A20" s="217">
        <v>9</v>
      </c>
      <c r="B20" s="281" t="s">
        <v>61</v>
      </c>
      <c r="C20" s="319">
        <v>0</v>
      </c>
      <c r="D20" s="319">
        <v>0</v>
      </c>
      <c r="E20" s="319">
        <v>0</v>
      </c>
      <c r="F20" s="319">
        <v>0</v>
      </c>
      <c r="G20" s="319">
        <v>0</v>
      </c>
      <c r="H20" s="319">
        <v>0</v>
      </c>
      <c r="I20" s="319">
        <v>0</v>
      </c>
      <c r="J20" s="319">
        <f>SUM(C20:I20)</f>
        <v>0</v>
      </c>
    </row>
    <row r="21" spans="1:10" ht="25.5" hidden="1" x14ac:dyDescent="0.2">
      <c r="A21" s="217">
        <v>10</v>
      </c>
      <c r="B21" s="281" t="s">
        <v>62</v>
      </c>
      <c r="C21" s="319">
        <v>0</v>
      </c>
      <c r="D21" s="319">
        <v>0</v>
      </c>
      <c r="E21" s="319">
        <v>0</v>
      </c>
      <c r="F21" s="319">
        <v>0</v>
      </c>
      <c r="G21" s="319">
        <v>0</v>
      </c>
      <c r="H21" s="319">
        <v>0</v>
      </c>
      <c r="I21" s="340">
        <v>0</v>
      </c>
      <c r="J21" s="340">
        <f>I21</f>
        <v>0</v>
      </c>
    </row>
    <row r="22" spans="1:10" hidden="1" x14ac:dyDescent="0.2">
      <c r="A22" s="217">
        <v>11</v>
      </c>
      <c r="B22" s="281" t="s">
        <v>63</v>
      </c>
      <c r="C22" s="319">
        <v>0</v>
      </c>
      <c r="D22" s="319">
        <v>0</v>
      </c>
      <c r="E22" s="319">
        <v>0</v>
      </c>
      <c r="F22" s="319">
        <v>0</v>
      </c>
      <c r="G22" s="319">
        <v>0</v>
      </c>
      <c r="H22" s="319">
        <v>0</v>
      </c>
      <c r="I22" s="319">
        <v>0</v>
      </c>
      <c r="J22" s="319">
        <f>SUM(C22:I22)</f>
        <v>0</v>
      </c>
    </row>
    <row r="23" spans="1:10" ht="25.5" hidden="1" x14ac:dyDescent="0.2">
      <c r="A23" s="328">
        <v>12</v>
      </c>
      <c r="B23" s="329" t="s">
        <v>23</v>
      </c>
      <c r="C23" s="356">
        <v>0</v>
      </c>
      <c r="D23" s="356">
        <v>0</v>
      </c>
      <c r="E23" s="356">
        <v>0</v>
      </c>
      <c r="F23" s="356">
        <v>0</v>
      </c>
      <c r="G23" s="356">
        <v>0</v>
      </c>
      <c r="H23" s="356">
        <v>0</v>
      </c>
      <c r="I23" s="356">
        <v>0</v>
      </c>
      <c r="J23" s="356">
        <f t="shared" ref="J23:J30" si="3">SUM(C23:I23)</f>
        <v>0</v>
      </c>
    </row>
    <row r="24" spans="1:10" ht="25.5" hidden="1" x14ac:dyDescent="0.2">
      <c r="A24" s="217">
        <v>13</v>
      </c>
      <c r="B24" s="281" t="s">
        <v>24</v>
      </c>
      <c r="C24" s="319">
        <v>0</v>
      </c>
      <c r="D24" s="319">
        <v>0</v>
      </c>
      <c r="E24" s="319">
        <v>0</v>
      </c>
      <c r="F24" s="319">
        <v>0</v>
      </c>
      <c r="G24" s="319">
        <v>0</v>
      </c>
      <c r="H24" s="319">
        <v>0</v>
      </c>
      <c r="I24" s="319">
        <v>0</v>
      </c>
      <c r="J24" s="319">
        <f t="shared" si="3"/>
        <v>0</v>
      </c>
    </row>
    <row r="25" spans="1:10" ht="25.5" hidden="1" x14ac:dyDescent="0.2">
      <c r="A25" s="217">
        <v>14</v>
      </c>
      <c r="B25" s="281" t="s">
        <v>25</v>
      </c>
      <c r="C25" s="319">
        <v>0</v>
      </c>
      <c r="D25" s="319">
        <v>0</v>
      </c>
      <c r="E25" s="319">
        <v>0</v>
      </c>
      <c r="F25" s="319">
        <v>0</v>
      </c>
      <c r="G25" s="319">
        <v>0</v>
      </c>
      <c r="H25" s="319">
        <v>0</v>
      </c>
      <c r="I25" s="319">
        <v>0</v>
      </c>
      <c r="J25" s="319">
        <f t="shared" si="3"/>
        <v>0</v>
      </c>
    </row>
    <row r="26" spans="1:10" ht="38.25" hidden="1" x14ac:dyDescent="0.2">
      <c r="A26" s="217">
        <v>15</v>
      </c>
      <c r="B26" s="281" t="s">
        <v>65</v>
      </c>
      <c r="C26" s="319">
        <v>0</v>
      </c>
      <c r="D26" s="319">
        <v>0</v>
      </c>
      <c r="E26" s="319">
        <v>0</v>
      </c>
      <c r="F26" s="319">
        <v>0</v>
      </c>
      <c r="G26" s="319">
        <v>0</v>
      </c>
      <c r="H26" s="319">
        <v>0</v>
      </c>
      <c r="I26" s="319">
        <v>0</v>
      </c>
      <c r="J26" s="319">
        <f t="shared" si="3"/>
        <v>0</v>
      </c>
    </row>
    <row r="27" spans="1:10" hidden="1" x14ac:dyDescent="0.2">
      <c r="A27" s="217">
        <v>16</v>
      </c>
      <c r="B27" s="281" t="s">
        <v>67</v>
      </c>
      <c r="C27" s="319">
        <v>0</v>
      </c>
      <c r="D27" s="319">
        <v>0</v>
      </c>
      <c r="E27" s="319">
        <v>0</v>
      </c>
      <c r="F27" s="319">
        <v>0</v>
      </c>
      <c r="G27" s="319">
        <v>0</v>
      </c>
      <c r="H27" s="319">
        <v>0</v>
      </c>
      <c r="I27" s="319">
        <v>0</v>
      </c>
      <c r="J27" s="319">
        <f t="shared" si="3"/>
        <v>0</v>
      </c>
    </row>
    <row r="28" spans="1:10" hidden="1" x14ac:dyDescent="0.2">
      <c r="A28" s="217">
        <v>17</v>
      </c>
      <c r="B28" s="281" t="s">
        <v>68</v>
      </c>
      <c r="C28" s="319">
        <v>0</v>
      </c>
      <c r="D28" s="319">
        <v>0</v>
      </c>
      <c r="E28" s="319">
        <v>0</v>
      </c>
      <c r="F28" s="319">
        <v>0</v>
      </c>
      <c r="G28" s="319">
        <v>0</v>
      </c>
      <c r="H28" s="319">
        <v>0</v>
      </c>
      <c r="I28" s="319">
        <v>0</v>
      </c>
      <c r="J28" s="319">
        <f t="shared" si="3"/>
        <v>0</v>
      </c>
    </row>
    <row r="29" spans="1:10" hidden="1" x14ac:dyDescent="0.2">
      <c r="A29" s="217">
        <v>18</v>
      </c>
      <c r="B29" s="281" t="s">
        <v>69</v>
      </c>
      <c r="C29" s="319">
        <v>0</v>
      </c>
      <c r="D29" s="319">
        <v>0</v>
      </c>
      <c r="E29" s="319">
        <v>0</v>
      </c>
      <c r="F29" s="319">
        <v>0</v>
      </c>
      <c r="G29" s="319">
        <v>0</v>
      </c>
      <c r="H29" s="319">
        <v>0</v>
      </c>
      <c r="I29" s="319">
        <v>0</v>
      </c>
      <c r="J29" s="319">
        <f t="shared" si="3"/>
        <v>0</v>
      </c>
    </row>
    <row r="30" spans="1:10" hidden="1" x14ac:dyDescent="0.2">
      <c r="A30" s="217">
        <v>19</v>
      </c>
      <c r="B30" s="281" t="s">
        <v>78</v>
      </c>
      <c r="C30" s="319">
        <v>0</v>
      </c>
      <c r="D30" s="319">
        <v>0</v>
      </c>
      <c r="E30" s="319">
        <v>0</v>
      </c>
      <c r="F30" s="319">
        <v>0</v>
      </c>
      <c r="G30" s="319">
        <v>0</v>
      </c>
      <c r="H30" s="319">
        <v>0</v>
      </c>
      <c r="I30" s="319">
        <v>0</v>
      </c>
      <c r="J30" s="319">
        <f t="shared" si="3"/>
        <v>0</v>
      </c>
    </row>
    <row r="31" spans="1:10" ht="51" hidden="1" x14ac:dyDescent="0.2">
      <c r="A31" s="443">
        <v>20</v>
      </c>
      <c r="B31" s="329" t="s">
        <v>239</v>
      </c>
      <c r="C31" s="517">
        <f>SUM(C33:C34)</f>
        <v>0</v>
      </c>
      <c r="D31" s="517">
        <f t="shared" ref="D31:J31" si="4">SUM(D33:D34)</f>
        <v>0</v>
      </c>
      <c r="E31" s="517">
        <f t="shared" si="4"/>
        <v>0</v>
      </c>
      <c r="F31" s="517">
        <f t="shared" si="4"/>
        <v>0</v>
      </c>
      <c r="G31" s="517">
        <f t="shared" si="4"/>
        <v>0</v>
      </c>
      <c r="H31" s="517">
        <f t="shared" si="4"/>
        <v>0</v>
      </c>
      <c r="I31" s="517">
        <f t="shared" si="4"/>
        <v>0</v>
      </c>
      <c r="J31" s="517">
        <f t="shared" si="4"/>
        <v>0</v>
      </c>
    </row>
    <row r="32" spans="1:10" hidden="1" x14ac:dyDescent="0.2">
      <c r="A32" s="443"/>
      <c r="B32" s="329" t="s">
        <v>128</v>
      </c>
      <c r="C32" s="517"/>
      <c r="D32" s="517"/>
      <c r="E32" s="517"/>
      <c r="F32" s="517"/>
      <c r="G32" s="517"/>
      <c r="H32" s="517"/>
      <c r="I32" s="517"/>
      <c r="J32" s="517"/>
    </row>
    <row r="33" spans="1:10" ht="76.5" hidden="1" x14ac:dyDescent="0.2">
      <c r="A33" s="217">
        <v>21</v>
      </c>
      <c r="B33" s="281" t="s">
        <v>81</v>
      </c>
      <c r="C33" s="319">
        <v>0</v>
      </c>
      <c r="D33" s="319">
        <v>0</v>
      </c>
      <c r="E33" s="319">
        <v>0</v>
      </c>
      <c r="F33" s="319">
        <v>0</v>
      </c>
      <c r="G33" s="319">
        <v>0</v>
      </c>
      <c r="H33" s="319">
        <v>0</v>
      </c>
      <c r="I33" s="319">
        <v>0</v>
      </c>
      <c r="J33" s="319">
        <f>SUM(C33:I33)</f>
        <v>0</v>
      </c>
    </row>
    <row r="34" spans="1:10" ht="89.25" hidden="1" x14ac:dyDescent="0.2">
      <c r="A34" s="217">
        <v>22</v>
      </c>
      <c r="B34" s="281" t="s">
        <v>85</v>
      </c>
      <c r="C34" s="319">
        <v>0</v>
      </c>
      <c r="D34" s="319">
        <v>0</v>
      </c>
      <c r="E34" s="319">
        <v>0</v>
      </c>
      <c r="F34" s="319">
        <v>0</v>
      </c>
      <c r="G34" s="319">
        <v>0</v>
      </c>
      <c r="H34" s="319">
        <v>0</v>
      </c>
      <c r="I34" s="319">
        <v>0</v>
      </c>
      <c r="J34" s="319">
        <f>SUM(C34:I34)</f>
        <v>0</v>
      </c>
    </row>
    <row r="35" spans="1:10" ht="38.25" hidden="1" x14ac:dyDescent="0.2">
      <c r="A35" s="443">
        <v>23</v>
      </c>
      <c r="B35" s="329" t="s">
        <v>240</v>
      </c>
      <c r="C35" s="517">
        <f t="shared" ref="C35:J35" si="5">SUM(C37:C40)</f>
        <v>0</v>
      </c>
      <c r="D35" s="517">
        <f t="shared" si="5"/>
        <v>0</v>
      </c>
      <c r="E35" s="517">
        <f t="shared" si="5"/>
        <v>0</v>
      </c>
      <c r="F35" s="517">
        <f t="shared" si="5"/>
        <v>0</v>
      </c>
      <c r="G35" s="517">
        <f t="shared" si="5"/>
        <v>0</v>
      </c>
      <c r="H35" s="517">
        <f t="shared" si="5"/>
        <v>0</v>
      </c>
      <c r="I35" s="517">
        <f t="shared" si="5"/>
        <v>0</v>
      </c>
      <c r="J35" s="517">
        <f t="shared" si="5"/>
        <v>0</v>
      </c>
    </row>
    <row r="36" spans="1:10" hidden="1" x14ac:dyDescent="0.2">
      <c r="A36" s="443"/>
      <c r="B36" s="329" t="s">
        <v>128</v>
      </c>
      <c r="C36" s="517"/>
      <c r="D36" s="517"/>
      <c r="E36" s="517"/>
      <c r="F36" s="517"/>
      <c r="G36" s="517"/>
      <c r="H36" s="517"/>
      <c r="I36" s="517"/>
      <c r="J36" s="517"/>
    </row>
    <row r="37" spans="1:10" hidden="1" x14ac:dyDescent="0.2">
      <c r="A37" s="217">
        <v>24</v>
      </c>
      <c r="B37" s="281" t="s">
        <v>88</v>
      </c>
      <c r="C37" s="319">
        <v>0</v>
      </c>
      <c r="D37" s="319">
        <v>0</v>
      </c>
      <c r="E37" s="319">
        <v>0</v>
      </c>
      <c r="F37" s="319">
        <v>0</v>
      </c>
      <c r="G37" s="319">
        <v>0</v>
      </c>
      <c r="H37" s="319">
        <v>0</v>
      </c>
      <c r="I37" s="319">
        <v>0</v>
      </c>
      <c r="J37" s="319">
        <f t="shared" ref="J37:J42" si="6">SUM(C37:I37)</f>
        <v>0</v>
      </c>
    </row>
    <row r="38" spans="1:10" ht="25.5" hidden="1" x14ac:dyDescent="0.2">
      <c r="A38" s="217">
        <v>25</v>
      </c>
      <c r="B38" s="281" t="s">
        <v>89</v>
      </c>
      <c r="C38" s="319">
        <v>0</v>
      </c>
      <c r="D38" s="319">
        <v>0</v>
      </c>
      <c r="E38" s="319">
        <v>0</v>
      </c>
      <c r="F38" s="319">
        <v>0</v>
      </c>
      <c r="G38" s="319">
        <v>0</v>
      </c>
      <c r="H38" s="319">
        <v>0</v>
      </c>
      <c r="I38" s="319">
        <v>0</v>
      </c>
      <c r="J38" s="319">
        <f t="shared" si="6"/>
        <v>0</v>
      </c>
    </row>
    <row r="39" spans="1:10" ht="25.5" hidden="1" x14ac:dyDescent="0.2">
      <c r="A39" s="217">
        <v>26</v>
      </c>
      <c r="B39" s="281" t="s">
        <v>90</v>
      </c>
      <c r="C39" s="319">
        <v>0</v>
      </c>
      <c r="D39" s="319">
        <v>0</v>
      </c>
      <c r="E39" s="319">
        <v>0</v>
      </c>
      <c r="F39" s="319">
        <v>0</v>
      </c>
      <c r="G39" s="319">
        <v>0</v>
      </c>
      <c r="H39" s="319">
        <v>0</v>
      </c>
      <c r="I39" s="319">
        <v>0</v>
      </c>
      <c r="J39" s="319">
        <f t="shared" si="6"/>
        <v>0</v>
      </c>
    </row>
    <row r="40" spans="1:10" hidden="1" x14ac:dyDescent="0.2">
      <c r="A40" s="217">
        <v>27</v>
      </c>
      <c r="B40" s="281" t="s">
        <v>91</v>
      </c>
      <c r="C40" s="319">
        <v>0</v>
      </c>
      <c r="D40" s="319">
        <v>0</v>
      </c>
      <c r="E40" s="319">
        <v>0</v>
      </c>
      <c r="F40" s="319">
        <v>0</v>
      </c>
      <c r="G40" s="319">
        <v>0</v>
      </c>
      <c r="H40" s="319">
        <v>0</v>
      </c>
      <c r="I40" s="319">
        <v>0</v>
      </c>
      <c r="J40" s="319">
        <f t="shared" si="6"/>
        <v>0</v>
      </c>
    </row>
    <row r="41" spans="1:10" ht="38.25" hidden="1" x14ac:dyDescent="0.2">
      <c r="A41" s="328">
        <v>28</v>
      </c>
      <c r="B41" s="329" t="s">
        <v>241</v>
      </c>
      <c r="C41" s="356">
        <v>0</v>
      </c>
      <c r="D41" s="356">
        <v>0</v>
      </c>
      <c r="E41" s="356">
        <v>0</v>
      </c>
      <c r="F41" s="356">
        <v>0</v>
      </c>
      <c r="G41" s="356">
        <v>0</v>
      </c>
      <c r="H41" s="356">
        <v>0</v>
      </c>
      <c r="I41" s="356">
        <v>0</v>
      </c>
      <c r="J41" s="356">
        <f t="shared" si="6"/>
        <v>0</v>
      </c>
    </row>
    <row r="42" spans="1:10" x14ac:dyDescent="0.2">
      <c r="A42" s="331">
        <v>29</v>
      </c>
      <c r="B42" s="332" t="s">
        <v>30</v>
      </c>
      <c r="C42" s="299">
        <v>0</v>
      </c>
      <c r="D42" s="299">
        <v>0</v>
      </c>
      <c r="E42" s="299">
        <v>0</v>
      </c>
      <c r="F42" s="299">
        <v>0</v>
      </c>
      <c r="G42" s="299">
        <v>1163313</v>
      </c>
      <c r="H42" s="299">
        <v>0</v>
      </c>
      <c r="I42" s="299">
        <v>0</v>
      </c>
      <c r="J42" s="299">
        <f t="shared" si="6"/>
        <v>1163313</v>
      </c>
    </row>
    <row r="43" spans="1:10" ht="43.5" customHeight="1" x14ac:dyDescent="0.2">
      <c r="A43" s="217">
        <f>A42+1</f>
        <v>30</v>
      </c>
      <c r="B43" s="281" t="s">
        <v>700</v>
      </c>
      <c r="C43" s="499" t="s">
        <v>1088</v>
      </c>
      <c r="D43" s="499"/>
      <c r="E43" s="499"/>
      <c r="F43" s="499"/>
      <c r="G43" s="499"/>
      <c r="H43" s="499"/>
      <c r="I43" s="499"/>
      <c r="J43" s="499"/>
    </row>
    <row r="44" spans="1:10" x14ac:dyDescent="0.2">
      <c r="A44" s="50"/>
    </row>
    <row r="45" spans="1:10" ht="15.75" x14ac:dyDescent="0.2">
      <c r="A45" s="437" t="s">
        <v>745</v>
      </c>
      <c r="B45" s="437"/>
      <c r="C45" s="437"/>
      <c r="D45" s="437"/>
      <c r="E45" s="437"/>
      <c r="F45" s="437"/>
      <c r="G45" s="437"/>
      <c r="H45" s="437"/>
      <c r="I45" s="437"/>
      <c r="J45" s="437"/>
    </row>
    <row r="46" spans="1:10" x14ac:dyDescent="0.2">
      <c r="A46" s="50"/>
      <c r="J46" s="34" t="s">
        <v>227</v>
      </c>
    </row>
    <row r="47" spans="1:10" ht="63.75" x14ac:dyDescent="0.2">
      <c r="A47" s="220" t="s">
        <v>0</v>
      </c>
      <c r="B47" s="220" t="s">
        <v>2</v>
      </c>
      <c r="C47" s="220" t="s">
        <v>228</v>
      </c>
      <c r="D47" s="220" t="s">
        <v>229</v>
      </c>
      <c r="E47" s="220" t="s">
        <v>230</v>
      </c>
      <c r="F47" s="220" t="s">
        <v>231</v>
      </c>
      <c r="G47" s="220" t="s">
        <v>232</v>
      </c>
      <c r="H47" s="220" t="s">
        <v>233</v>
      </c>
      <c r="I47" s="220" t="s">
        <v>234</v>
      </c>
      <c r="J47" s="220" t="s">
        <v>125</v>
      </c>
    </row>
    <row r="48" spans="1:10" x14ac:dyDescent="0.2">
      <c r="A48" s="280">
        <v>1</v>
      </c>
      <c r="B48" s="280">
        <v>2</v>
      </c>
      <c r="C48" s="280">
        <v>3</v>
      </c>
      <c r="D48" s="280">
        <v>4</v>
      </c>
      <c r="E48" s="280">
        <v>5</v>
      </c>
      <c r="F48" s="280">
        <v>6</v>
      </c>
      <c r="G48" s="280">
        <v>7</v>
      </c>
      <c r="H48" s="280">
        <v>8</v>
      </c>
      <c r="I48" s="280">
        <v>9</v>
      </c>
      <c r="J48" s="280">
        <v>10</v>
      </c>
    </row>
    <row r="49" spans="1:10" hidden="1" x14ac:dyDescent="0.2">
      <c r="A49" s="328">
        <v>1</v>
      </c>
      <c r="B49" s="329" t="s">
        <v>55</v>
      </c>
      <c r="C49" s="356">
        <v>0</v>
      </c>
      <c r="D49" s="356">
        <v>0</v>
      </c>
      <c r="E49" s="356">
        <v>0</v>
      </c>
      <c r="F49" s="356">
        <v>0</v>
      </c>
      <c r="G49" s="356">
        <v>0</v>
      </c>
      <c r="H49" s="356">
        <v>0</v>
      </c>
      <c r="I49" s="356">
        <v>0</v>
      </c>
      <c r="J49" s="356">
        <f>SUM(C49:I49)</f>
        <v>0</v>
      </c>
    </row>
    <row r="50" spans="1:10" ht="51" hidden="1" x14ac:dyDescent="0.2">
      <c r="A50" s="443">
        <v>2</v>
      </c>
      <c r="B50" s="329" t="s">
        <v>235</v>
      </c>
      <c r="C50" s="517">
        <f>SUM(C52:C53)</f>
        <v>0</v>
      </c>
      <c r="D50" s="517">
        <f t="shared" ref="D50:J50" si="7">SUM(D52:D53)</f>
        <v>0</v>
      </c>
      <c r="E50" s="517">
        <f t="shared" si="7"/>
        <v>0</v>
      </c>
      <c r="F50" s="517">
        <f t="shared" si="7"/>
        <v>0</v>
      </c>
      <c r="G50" s="517">
        <f t="shared" si="7"/>
        <v>0</v>
      </c>
      <c r="H50" s="517">
        <f t="shared" si="7"/>
        <v>0</v>
      </c>
      <c r="I50" s="517">
        <f t="shared" si="7"/>
        <v>0</v>
      </c>
      <c r="J50" s="517">
        <f t="shared" si="7"/>
        <v>0</v>
      </c>
    </row>
    <row r="51" spans="1:10" hidden="1" x14ac:dyDescent="0.2">
      <c r="A51" s="443"/>
      <c r="B51" s="329" t="s">
        <v>128</v>
      </c>
      <c r="C51" s="517"/>
      <c r="D51" s="517"/>
      <c r="E51" s="517"/>
      <c r="F51" s="517"/>
      <c r="G51" s="517"/>
      <c r="H51" s="517"/>
      <c r="I51" s="517"/>
      <c r="J51" s="517"/>
    </row>
    <row r="52" spans="1:10" ht="76.5" hidden="1" x14ac:dyDescent="0.2">
      <c r="A52" s="217">
        <v>3</v>
      </c>
      <c r="B52" s="281" t="s">
        <v>57</v>
      </c>
      <c r="C52" s="319">
        <v>0</v>
      </c>
      <c r="D52" s="319">
        <v>0</v>
      </c>
      <c r="E52" s="319">
        <v>0</v>
      </c>
      <c r="F52" s="319">
        <v>0</v>
      </c>
      <c r="G52" s="319">
        <v>0</v>
      </c>
      <c r="H52" s="319">
        <v>0</v>
      </c>
      <c r="I52" s="319">
        <v>0</v>
      </c>
      <c r="J52" s="319">
        <f>SUM(C52:I52)</f>
        <v>0</v>
      </c>
    </row>
    <row r="53" spans="1:10" ht="89.25" hidden="1" x14ac:dyDescent="0.2">
      <c r="A53" s="217">
        <v>4</v>
      </c>
      <c r="B53" s="281" t="s">
        <v>236</v>
      </c>
      <c r="C53" s="319">
        <v>0</v>
      </c>
      <c r="D53" s="319">
        <v>0</v>
      </c>
      <c r="E53" s="319">
        <v>0</v>
      </c>
      <c r="F53" s="319">
        <v>0</v>
      </c>
      <c r="G53" s="319">
        <v>0</v>
      </c>
      <c r="H53" s="319">
        <v>0</v>
      </c>
      <c r="I53" s="319">
        <v>0</v>
      </c>
      <c r="J53" s="319">
        <f>SUM(C53:I53)</f>
        <v>0</v>
      </c>
    </row>
    <row r="54" spans="1:10" ht="51" hidden="1" x14ac:dyDescent="0.2">
      <c r="A54" s="443">
        <v>5</v>
      </c>
      <c r="B54" s="329" t="s">
        <v>237</v>
      </c>
      <c r="C54" s="517">
        <f>SUM(C56:C57)</f>
        <v>0</v>
      </c>
      <c r="D54" s="517">
        <f t="shared" ref="D54:J54" si="8">SUM(D56:D57)</f>
        <v>0</v>
      </c>
      <c r="E54" s="517">
        <f t="shared" si="8"/>
        <v>0</v>
      </c>
      <c r="F54" s="517">
        <f t="shared" si="8"/>
        <v>0</v>
      </c>
      <c r="G54" s="517">
        <f t="shared" si="8"/>
        <v>0</v>
      </c>
      <c r="H54" s="517">
        <f t="shared" si="8"/>
        <v>0</v>
      </c>
      <c r="I54" s="517">
        <f t="shared" si="8"/>
        <v>0</v>
      </c>
      <c r="J54" s="517">
        <f t="shared" si="8"/>
        <v>0</v>
      </c>
    </row>
    <row r="55" spans="1:10" hidden="1" x14ac:dyDescent="0.2">
      <c r="A55" s="443"/>
      <c r="B55" s="329" t="s">
        <v>128</v>
      </c>
      <c r="C55" s="517"/>
      <c r="D55" s="517"/>
      <c r="E55" s="517"/>
      <c r="F55" s="517"/>
      <c r="G55" s="517"/>
      <c r="H55" s="517"/>
      <c r="I55" s="517"/>
      <c r="J55" s="517"/>
    </row>
    <row r="56" spans="1:10" hidden="1" x14ac:dyDescent="0.2">
      <c r="A56" s="217">
        <v>6</v>
      </c>
      <c r="B56" s="281" t="s">
        <v>58</v>
      </c>
      <c r="C56" s="319">
        <v>0</v>
      </c>
      <c r="D56" s="319">
        <v>0</v>
      </c>
      <c r="E56" s="319">
        <v>0</v>
      </c>
      <c r="F56" s="319">
        <v>0</v>
      </c>
      <c r="G56" s="319">
        <v>0</v>
      </c>
      <c r="H56" s="319">
        <v>0</v>
      </c>
      <c r="I56" s="319">
        <v>0</v>
      </c>
      <c r="J56" s="319">
        <f>SUM(C56:I56)</f>
        <v>0</v>
      </c>
    </row>
    <row r="57" spans="1:10" hidden="1" x14ac:dyDescent="0.2">
      <c r="A57" s="217">
        <v>7</v>
      </c>
      <c r="B57" s="281" t="s">
        <v>59</v>
      </c>
      <c r="C57" s="319">
        <v>0</v>
      </c>
      <c r="D57" s="319">
        <v>0</v>
      </c>
      <c r="E57" s="319">
        <v>0</v>
      </c>
      <c r="F57" s="319">
        <v>0</v>
      </c>
      <c r="G57" s="319">
        <v>0</v>
      </c>
      <c r="H57" s="319">
        <v>0</v>
      </c>
      <c r="I57" s="319">
        <v>0</v>
      </c>
      <c r="J57" s="319">
        <f>SUM(C57:I57)</f>
        <v>0</v>
      </c>
    </row>
    <row r="58" spans="1:10" ht="38.25" hidden="1" x14ac:dyDescent="0.2">
      <c r="A58" s="443">
        <v>8</v>
      </c>
      <c r="B58" s="329" t="s">
        <v>238</v>
      </c>
      <c r="C58" s="517">
        <f>SUM(C60:C62)</f>
        <v>0</v>
      </c>
      <c r="D58" s="517">
        <f t="shared" ref="D58:J58" si="9">SUM(D60:D62)</f>
        <v>0</v>
      </c>
      <c r="E58" s="517">
        <f t="shared" si="9"/>
        <v>0</v>
      </c>
      <c r="F58" s="517">
        <f t="shared" si="9"/>
        <v>0</v>
      </c>
      <c r="G58" s="517">
        <f t="shared" si="9"/>
        <v>0</v>
      </c>
      <c r="H58" s="517">
        <f t="shared" si="9"/>
        <v>0</v>
      </c>
      <c r="I58" s="517">
        <f t="shared" si="9"/>
        <v>0</v>
      </c>
      <c r="J58" s="517">
        <f t="shared" si="9"/>
        <v>0</v>
      </c>
    </row>
    <row r="59" spans="1:10" hidden="1" x14ac:dyDescent="0.2">
      <c r="A59" s="443"/>
      <c r="B59" s="329" t="s">
        <v>128</v>
      </c>
      <c r="C59" s="517"/>
      <c r="D59" s="517"/>
      <c r="E59" s="517"/>
      <c r="F59" s="517"/>
      <c r="G59" s="517"/>
      <c r="H59" s="517"/>
      <c r="I59" s="517"/>
      <c r="J59" s="517"/>
    </row>
    <row r="60" spans="1:10" ht="38.25" hidden="1" x14ac:dyDescent="0.2">
      <c r="A60" s="217">
        <v>9</v>
      </c>
      <c r="B60" s="281" t="s">
        <v>61</v>
      </c>
      <c r="C60" s="319">
        <v>0</v>
      </c>
      <c r="D60" s="319">
        <v>0</v>
      </c>
      <c r="E60" s="319">
        <v>0</v>
      </c>
      <c r="F60" s="319">
        <v>0</v>
      </c>
      <c r="G60" s="319">
        <v>0</v>
      </c>
      <c r="H60" s="319">
        <v>0</v>
      </c>
      <c r="I60" s="319">
        <v>0</v>
      </c>
      <c r="J60" s="319">
        <f>SUM(C60:I60)</f>
        <v>0</v>
      </c>
    </row>
    <row r="61" spans="1:10" ht="25.5" hidden="1" x14ac:dyDescent="0.2">
      <c r="A61" s="217">
        <v>10</v>
      </c>
      <c r="B61" s="281" t="s">
        <v>62</v>
      </c>
      <c r="C61" s="319">
        <v>0</v>
      </c>
      <c r="D61" s="319">
        <v>0</v>
      </c>
      <c r="E61" s="319">
        <v>0</v>
      </c>
      <c r="F61" s="319">
        <v>0</v>
      </c>
      <c r="G61" s="319">
        <v>0</v>
      </c>
      <c r="H61" s="319">
        <v>0</v>
      </c>
      <c r="I61" s="340">
        <v>0</v>
      </c>
      <c r="J61" s="340">
        <f>I61</f>
        <v>0</v>
      </c>
    </row>
    <row r="62" spans="1:10" hidden="1" x14ac:dyDescent="0.2">
      <c r="A62" s="217">
        <v>11</v>
      </c>
      <c r="B62" s="281" t="s">
        <v>63</v>
      </c>
      <c r="C62" s="319">
        <v>0</v>
      </c>
      <c r="D62" s="319">
        <v>0</v>
      </c>
      <c r="E62" s="319">
        <v>0</v>
      </c>
      <c r="F62" s="319">
        <v>0</v>
      </c>
      <c r="G62" s="319">
        <v>0</v>
      </c>
      <c r="H62" s="319">
        <v>0</v>
      </c>
      <c r="I62" s="319">
        <v>0</v>
      </c>
      <c r="J62" s="319">
        <f>SUM(C62:I62)</f>
        <v>0</v>
      </c>
    </row>
    <row r="63" spans="1:10" ht="25.5" hidden="1" x14ac:dyDescent="0.2">
      <c r="A63" s="328">
        <v>12</v>
      </c>
      <c r="B63" s="329" t="s">
        <v>23</v>
      </c>
      <c r="C63" s="356">
        <v>0</v>
      </c>
      <c r="D63" s="356">
        <v>0</v>
      </c>
      <c r="E63" s="356">
        <v>0</v>
      </c>
      <c r="F63" s="356">
        <v>0</v>
      </c>
      <c r="G63" s="356">
        <v>0</v>
      </c>
      <c r="H63" s="356">
        <v>0</v>
      </c>
      <c r="I63" s="356">
        <v>0</v>
      </c>
      <c r="J63" s="356">
        <f t="shared" ref="J63:J70" si="10">SUM(C63:I63)</f>
        <v>0</v>
      </c>
    </row>
    <row r="64" spans="1:10" ht="25.5" hidden="1" x14ac:dyDescent="0.2">
      <c r="A64" s="217">
        <v>13</v>
      </c>
      <c r="B64" s="281" t="s">
        <v>24</v>
      </c>
      <c r="C64" s="319">
        <v>0</v>
      </c>
      <c r="D64" s="319">
        <v>0</v>
      </c>
      <c r="E64" s="319">
        <v>0</v>
      </c>
      <c r="F64" s="319">
        <v>0</v>
      </c>
      <c r="G64" s="319">
        <v>0</v>
      </c>
      <c r="H64" s="319">
        <v>0</v>
      </c>
      <c r="I64" s="319">
        <v>0</v>
      </c>
      <c r="J64" s="319">
        <f t="shared" si="10"/>
        <v>0</v>
      </c>
    </row>
    <row r="65" spans="1:10" ht="25.5" hidden="1" x14ac:dyDescent="0.2">
      <c r="A65" s="217">
        <v>14</v>
      </c>
      <c r="B65" s="281" t="s">
        <v>25</v>
      </c>
      <c r="C65" s="319">
        <v>0</v>
      </c>
      <c r="D65" s="319">
        <v>0</v>
      </c>
      <c r="E65" s="319">
        <v>0</v>
      </c>
      <c r="F65" s="319">
        <v>0</v>
      </c>
      <c r="G65" s="319">
        <v>0</v>
      </c>
      <c r="H65" s="319">
        <v>0</v>
      </c>
      <c r="I65" s="319">
        <v>0</v>
      </c>
      <c r="J65" s="319">
        <f t="shared" si="10"/>
        <v>0</v>
      </c>
    </row>
    <row r="66" spans="1:10" ht="38.25" hidden="1" x14ac:dyDescent="0.2">
      <c r="A66" s="217">
        <v>15</v>
      </c>
      <c r="B66" s="281" t="s">
        <v>65</v>
      </c>
      <c r="C66" s="319">
        <v>0</v>
      </c>
      <c r="D66" s="319">
        <v>0</v>
      </c>
      <c r="E66" s="319">
        <v>0</v>
      </c>
      <c r="F66" s="319">
        <v>0</v>
      </c>
      <c r="G66" s="319">
        <v>0</v>
      </c>
      <c r="H66" s="319">
        <v>0</v>
      </c>
      <c r="I66" s="319">
        <v>0</v>
      </c>
      <c r="J66" s="319">
        <f t="shared" si="10"/>
        <v>0</v>
      </c>
    </row>
    <row r="67" spans="1:10" hidden="1" x14ac:dyDescent="0.2">
      <c r="A67" s="217">
        <v>16</v>
      </c>
      <c r="B67" s="281" t="s">
        <v>67</v>
      </c>
      <c r="C67" s="319">
        <v>0</v>
      </c>
      <c r="D67" s="319">
        <v>0</v>
      </c>
      <c r="E67" s="319">
        <v>0</v>
      </c>
      <c r="F67" s="319">
        <v>0</v>
      </c>
      <c r="G67" s="319">
        <v>0</v>
      </c>
      <c r="H67" s="319">
        <v>0</v>
      </c>
      <c r="I67" s="319">
        <v>0</v>
      </c>
      <c r="J67" s="319">
        <f t="shared" si="10"/>
        <v>0</v>
      </c>
    </row>
    <row r="68" spans="1:10" hidden="1" x14ac:dyDescent="0.2">
      <c r="A68" s="217">
        <v>17</v>
      </c>
      <c r="B68" s="281" t="s">
        <v>68</v>
      </c>
      <c r="C68" s="319">
        <v>0</v>
      </c>
      <c r="D68" s="319">
        <v>0</v>
      </c>
      <c r="E68" s="319">
        <v>0</v>
      </c>
      <c r="F68" s="319">
        <v>0</v>
      </c>
      <c r="G68" s="319">
        <v>0</v>
      </c>
      <c r="H68" s="319">
        <v>0</v>
      </c>
      <c r="I68" s="319">
        <v>0</v>
      </c>
      <c r="J68" s="319">
        <f t="shared" si="10"/>
        <v>0</v>
      </c>
    </row>
    <row r="69" spans="1:10" hidden="1" x14ac:dyDescent="0.2">
      <c r="A69" s="217">
        <v>18</v>
      </c>
      <c r="B69" s="281" t="s">
        <v>69</v>
      </c>
      <c r="C69" s="319">
        <v>0</v>
      </c>
      <c r="D69" s="319">
        <v>0</v>
      </c>
      <c r="E69" s="319">
        <v>0</v>
      </c>
      <c r="F69" s="319">
        <v>0</v>
      </c>
      <c r="G69" s="319">
        <v>0</v>
      </c>
      <c r="H69" s="319">
        <v>0</v>
      </c>
      <c r="I69" s="319">
        <v>0</v>
      </c>
      <c r="J69" s="319">
        <f t="shared" si="10"/>
        <v>0</v>
      </c>
    </row>
    <row r="70" spans="1:10" hidden="1" x14ac:dyDescent="0.2">
      <c r="A70" s="217">
        <v>19</v>
      </c>
      <c r="B70" s="281" t="s">
        <v>78</v>
      </c>
      <c r="C70" s="319">
        <v>0</v>
      </c>
      <c r="D70" s="319">
        <v>0</v>
      </c>
      <c r="E70" s="319">
        <v>0</v>
      </c>
      <c r="F70" s="319">
        <v>0</v>
      </c>
      <c r="G70" s="319">
        <v>0</v>
      </c>
      <c r="H70" s="319">
        <v>0</v>
      </c>
      <c r="I70" s="319">
        <v>0</v>
      </c>
      <c r="J70" s="319">
        <f t="shared" si="10"/>
        <v>0</v>
      </c>
    </row>
    <row r="71" spans="1:10" ht="51" hidden="1" x14ac:dyDescent="0.2">
      <c r="A71" s="443">
        <v>20</v>
      </c>
      <c r="B71" s="329" t="s">
        <v>239</v>
      </c>
      <c r="C71" s="517">
        <f>SUM(C73:C74)</f>
        <v>0</v>
      </c>
      <c r="D71" s="517">
        <f t="shared" ref="D71:J71" si="11">SUM(D73:D74)</f>
        <v>0</v>
      </c>
      <c r="E71" s="517">
        <f t="shared" si="11"/>
        <v>0</v>
      </c>
      <c r="F71" s="517">
        <f t="shared" si="11"/>
        <v>0</v>
      </c>
      <c r="G71" s="517">
        <f t="shared" si="11"/>
        <v>0</v>
      </c>
      <c r="H71" s="517">
        <f t="shared" si="11"/>
        <v>0</v>
      </c>
      <c r="I71" s="517">
        <f t="shared" si="11"/>
        <v>0</v>
      </c>
      <c r="J71" s="517">
        <f t="shared" si="11"/>
        <v>0</v>
      </c>
    </row>
    <row r="72" spans="1:10" hidden="1" x14ac:dyDescent="0.2">
      <c r="A72" s="443"/>
      <c r="B72" s="329" t="s">
        <v>128</v>
      </c>
      <c r="C72" s="517"/>
      <c r="D72" s="517"/>
      <c r="E72" s="517"/>
      <c r="F72" s="517"/>
      <c r="G72" s="517"/>
      <c r="H72" s="517"/>
      <c r="I72" s="517"/>
      <c r="J72" s="517"/>
    </row>
    <row r="73" spans="1:10" ht="76.5" hidden="1" x14ac:dyDescent="0.2">
      <c r="A73" s="217">
        <v>21</v>
      </c>
      <c r="B73" s="281" t="s">
        <v>81</v>
      </c>
      <c r="C73" s="319">
        <v>0</v>
      </c>
      <c r="D73" s="319">
        <v>0</v>
      </c>
      <c r="E73" s="319">
        <v>0</v>
      </c>
      <c r="F73" s="319">
        <v>0</v>
      </c>
      <c r="G73" s="319">
        <v>0</v>
      </c>
      <c r="H73" s="319">
        <v>0</v>
      </c>
      <c r="I73" s="319">
        <v>0</v>
      </c>
      <c r="J73" s="319">
        <f>SUM(C73:I73)</f>
        <v>0</v>
      </c>
    </row>
    <row r="74" spans="1:10" ht="89.25" hidden="1" x14ac:dyDescent="0.2">
      <c r="A74" s="217">
        <v>22</v>
      </c>
      <c r="B74" s="281" t="s">
        <v>85</v>
      </c>
      <c r="C74" s="319">
        <v>0</v>
      </c>
      <c r="D74" s="319">
        <v>0</v>
      </c>
      <c r="E74" s="319">
        <v>0</v>
      </c>
      <c r="F74" s="319">
        <v>0</v>
      </c>
      <c r="G74" s="319">
        <v>0</v>
      </c>
      <c r="H74" s="319">
        <v>0</v>
      </c>
      <c r="I74" s="319">
        <v>0</v>
      </c>
      <c r="J74" s="319">
        <f>SUM(C74:I74)</f>
        <v>0</v>
      </c>
    </row>
    <row r="75" spans="1:10" ht="38.25" hidden="1" x14ac:dyDescent="0.2">
      <c r="A75" s="443">
        <v>23</v>
      </c>
      <c r="B75" s="329" t="s">
        <v>240</v>
      </c>
      <c r="C75" s="517">
        <f t="shared" ref="C75:J75" si="12">SUM(C77:C80)</f>
        <v>0</v>
      </c>
      <c r="D75" s="517">
        <f t="shared" si="12"/>
        <v>0</v>
      </c>
      <c r="E75" s="517">
        <f t="shared" si="12"/>
        <v>0</v>
      </c>
      <c r="F75" s="517">
        <f t="shared" si="12"/>
        <v>0</v>
      </c>
      <c r="G75" s="517">
        <f t="shared" si="12"/>
        <v>0</v>
      </c>
      <c r="H75" s="517">
        <f t="shared" si="12"/>
        <v>0</v>
      </c>
      <c r="I75" s="517">
        <f t="shared" si="12"/>
        <v>0</v>
      </c>
      <c r="J75" s="517">
        <f t="shared" si="12"/>
        <v>0</v>
      </c>
    </row>
    <row r="76" spans="1:10" hidden="1" x14ac:dyDescent="0.2">
      <c r="A76" s="443"/>
      <c r="B76" s="329" t="s">
        <v>128</v>
      </c>
      <c r="C76" s="517"/>
      <c r="D76" s="517"/>
      <c r="E76" s="517"/>
      <c r="F76" s="517"/>
      <c r="G76" s="517"/>
      <c r="H76" s="517"/>
      <c r="I76" s="517"/>
      <c r="J76" s="517"/>
    </row>
    <row r="77" spans="1:10" hidden="1" x14ac:dyDescent="0.2">
      <c r="A77" s="217">
        <v>24</v>
      </c>
      <c r="B77" s="281" t="s">
        <v>88</v>
      </c>
      <c r="C77" s="319">
        <v>0</v>
      </c>
      <c r="D77" s="319">
        <v>0</v>
      </c>
      <c r="E77" s="319">
        <v>0</v>
      </c>
      <c r="F77" s="319">
        <v>0</v>
      </c>
      <c r="G77" s="319">
        <v>0</v>
      </c>
      <c r="H77" s="319">
        <v>0</v>
      </c>
      <c r="I77" s="319">
        <v>0</v>
      </c>
      <c r="J77" s="319">
        <f t="shared" ref="J77:J82" si="13">SUM(C77:I77)</f>
        <v>0</v>
      </c>
    </row>
    <row r="78" spans="1:10" ht="25.5" hidden="1" x14ac:dyDescent="0.2">
      <c r="A78" s="217">
        <v>25</v>
      </c>
      <c r="B78" s="281" t="s">
        <v>89</v>
      </c>
      <c r="C78" s="319">
        <v>0</v>
      </c>
      <c r="D78" s="319">
        <v>0</v>
      </c>
      <c r="E78" s="319">
        <v>0</v>
      </c>
      <c r="F78" s="319">
        <v>0</v>
      </c>
      <c r="G78" s="319">
        <v>0</v>
      </c>
      <c r="H78" s="319">
        <v>0</v>
      </c>
      <c r="I78" s="319">
        <v>0</v>
      </c>
      <c r="J78" s="319">
        <f t="shared" si="13"/>
        <v>0</v>
      </c>
    </row>
    <row r="79" spans="1:10" ht="25.5" hidden="1" x14ac:dyDescent="0.2">
      <c r="A79" s="217">
        <v>26</v>
      </c>
      <c r="B79" s="281" t="s">
        <v>90</v>
      </c>
      <c r="C79" s="319">
        <v>0</v>
      </c>
      <c r="D79" s="319">
        <v>0</v>
      </c>
      <c r="E79" s="319">
        <v>0</v>
      </c>
      <c r="F79" s="319">
        <v>0</v>
      </c>
      <c r="G79" s="319">
        <v>0</v>
      </c>
      <c r="H79" s="319">
        <v>0</v>
      </c>
      <c r="I79" s="319">
        <v>0</v>
      </c>
      <c r="J79" s="319">
        <f t="shared" si="13"/>
        <v>0</v>
      </c>
    </row>
    <row r="80" spans="1:10" hidden="1" x14ac:dyDescent="0.2">
      <c r="A80" s="217">
        <v>27</v>
      </c>
      <c r="B80" s="281" t="s">
        <v>91</v>
      </c>
      <c r="C80" s="319">
        <v>0</v>
      </c>
      <c r="D80" s="319">
        <v>0</v>
      </c>
      <c r="E80" s="319">
        <v>0</v>
      </c>
      <c r="F80" s="319">
        <v>0</v>
      </c>
      <c r="G80" s="319">
        <v>0</v>
      </c>
      <c r="H80" s="319">
        <v>0</v>
      </c>
      <c r="I80" s="319">
        <v>0</v>
      </c>
      <c r="J80" s="319">
        <f t="shared" si="13"/>
        <v>0</v>
      </c>
    </row>
    <row r="81" spans="1:10" ht="38.25" hidden="1" x14ac:dyDescent="0.2">
      <c r="A81" s="328">
        <v>28</v>
      </c>
      <c r="B81" s="329" t="s">
        <v>241</v>
      </c>
      <c r="C81" s="356">
        <v>0</v>
      </c>
      <c r="D81" s="356">
        <v>0</v>
      </c>
      <c r="E81" s="356">
        <v>0</v>
      </c>
      <c r="F81" s="356">
        <v>0</v>
      </c>
      <c r="G81" s="356">
        <v>0</v>
      </c>
      <c r="H81" s="356">
        <v>0</v>
      </c>
      <c r="I81" s="356">
        <v>0</v>
      </c>
      <c r="J81" s="356">
        <f t="shared" si="13"/>
        <v>0</v>
      </c>
    </row>
    <row r="82" spans="1:10" x14ac:dyDescent="0.2">
      <c r="A82" s="331">
        <v>29</v>
      </c>
      <c r="B82" s="332" t="s">
        <v>30</v>
      </c>
      <c r="C82" s="299">
        <v>0</v>
      </c>
      <c r="D82" s="299">
        <v>0</v>
      </c>
      <c r="E82" s="299">
        <v>0</v>
      </c>
      <c r="F82" s="299">
        <v>0</v>
      </c>
      <c r="G82" s="299">
        <f>879180+18534</f>
        <v>897714</v>
      </c>
      <c r="H82" s="299">
        <v>0</v>
      </c>
      <c r="I82" s="299">
        <v>0</v>
      </c>
      <c r="J82" s="299">
        <f t="shared" si="13"/>
        <v>897714</v>
      </c>
    </row>
    <row r="83" spans="1:10" ht="27.75" hidden="1" customHeight="1" thickBot="1" x14ac:dyDescent="0.25">
      <c r="A83" s="115">
        <f>A82+1</f>
        <v>30</v>
      </c>
      <c r="B83" s="36" t="s">
        <v>700</v>
      </c>
      <c r="C83" s="490"/>
      <c r="D83" s="516"/>
      <c r="E83" s="516"/>
      <c r="F83" s="516"/>
      <c r="G83" s="516"/>
      <c r="H83" s="516"/>
      <c r="I83" s="516"/>
      <c r="J83" s="491"/>
    </row>
  </sheetData>
  <mergeCells count="98">
    <mergeCell ref="G75:G76"/>
    <mergeCell ref="H75:H76"/>
    <mergeCell ref="I75:I76"/>
    <mergeCell ref="J75:J76"/>
    <mergeCell ref="A71:A72"/>
    <mergeCell ref="C71:C72"/>
    <mergeCell ref="D71:D72"/>
    <mergeCell ref="E71:E72"/>
    <mergeCell ref="F71:F72"/>
    <mergeCell ref="G71:G72"/>
    <mergeCell ref="A75:A76"/>
    <mergeCell ref="C75:C76"/>
    <mergeCell ref="D75:D76"/>
    <mergeCell ref="E75:E76"/>
    <mergeCell ref="F75:F76"/>
    <mergeCell ref="E54:E55"/>
    <mergeCell ref="F54:F55"/>
    <mergeCell ref="H71:H72"/>
    <mergeCell ref="I71:I72"/>
    <mergeCell ref="J71:J72"/>
    <mergeCell ref="G54:G55"/>
    <mergeCell ref="H54:H55"/>
    <mergeCell ref="I54:I55"/>
    <mergeCell ref="J54:J55"/>
    <mergeCell ref="G58:G59"/>
    <mergeCell ref="H58:H59"/>
    <mergeCell ref="I58:I59"/>
    <mergeCell ref="J58:J59"/>
    <mergeCell ref="A58:A59"/>
    <mergeCell ref="C58:C59"/>
    <mergeCell ref="D58:D59"/>
    <mergeCell ref="E58:E59"/>
    <mergeCell ref="F58:F59"/>
    <mergeCell ref="A54:A55"/>
    <mergeCell ref="C54:C55"/>
    <mergeCell ref="D54:D55"/>
    <mergeCell ref="J10:J11"/>
    <mergeCell ref="A14:A15"/>
    <mergeCell ref="C14:C15"/>
    <mergeCell ref="D14:D15"/>
    <mergeCell ref="E14:E15"/>
    <mergeCell ref="F14:F15"/>
    <mergeCell ref="G14:G15"/>
    <mergeCell ref="H14:H15"/>
    <mergeCell ref="A10:A11"/>
    <mergeCell ref="C10:C11"/>
    <mergeCell ref="D10:D11"/>
    <mergeCell ref="E10:E11"/>
    <mergeCell ref="F10:F11"/>
    <mergeCell ref="G10:G11"/>
    <mergeCell ref="H10:H11"/>
    <mergeCell ref="I10:I11"/>
    <mergeCell ref="A18:A19"/>
    <mergeCell ref="C18:C19"/>
    <mergeCell ref="D18:D19"/>
    <mergeCell ref="E18:E19"/>
    <mergeCell ref="F18:F19"/>
    <mergeCell ref="I14:I15"/>
    <mergeCell ref="J14:J15"/>
    <mergeCell ref="C31:C32"/>
    <mergeCell ref="D31:D32"/>
    <mergeCell ref="E31:E32"/>
    <mergeCell ref="F31:F32"/>
    <mergeCell ref="G31:G32"/>
    <mergeCell ref="G18:G19"/>
    <mergeCell ref="H18:H19"/>
    <mergeCell ref="I18:I19"/>
    <mergeCell ref="J18:J19"/>
    <mergeCell ref="A31:A32"/>
    <mergeCell ref="H31:H32"/>
    <mergeCell ref="I31:I32"/>
    <mergeCell ref="J31:J32"/>
    <mergeCell ref="A35:A36"/>
    <mergeCell ref="C35:C36"/>
    <mergeCell ref="D35:D36"/>
    <mergeCell ref="E35:E36"/>
    <mergeCell ref="F35:F36"/>
    <mergeCell ref="A4:J4"/>
    <mergeCell ref="A1:J1"/>
    <mergeCell ref="A2:J2"/>
    <mergeCell ref="A5:J5"/>
    <mergeCell ref="A3:J3"/>
    <mergeCell ref="C43:J43"/>
    <mergeCell ref="C83:J83"/>
    <mergeCell ref="H35:H36"/>
    <mergeCell ref="I35:I36"/>
    <mergeCell ref="J35:J36"/>
    <mergeCell ref="G35:G36"/>
    <mergeCell ref="A45:J45"/>
    <mergeCell ref="A50:A51"/>
    <mergeCell ref="C50:C51"/>
    <mergeCell ref="D50:D51"/>
    <mergeCell ref="E50:E51"/>
    <mergeCell ref="F50:F51"/>
    <mergeCell ref="G50:G51"/>
    <mergeCell ref="H50:H51"/>
    <mergeCell ref="I50:I51"/>
    <mergeCell ref="J50:J51"/>
  </mergeCells>
  <printOptions horizontalCentered="1"/>
  <pageMargins left="0.39370078740157483" right="0.39370078740157483" top="0.39370078740157483" bottom="0.39370078740157483" header="0.31496062992125984" footer="0.31496062992125984"/>
  <pageSetup paperSize="9" fitToHeight="22"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64"/>
  <sheetViews>
    <sheetView view="pageBreakPreview" zoomScaleNormal="100" zoomScaleSheetLayoutView="100" workbookViewId="0">
      <selection activeCell="M74" sqref="M74"/>
    </sheetView>
  </sheetViews>
  <sheetFormatPr defaultRowHeight="12.75" x14ac:dyDescent="0.2"/>
  <cols>
    <col min="1" max="1" width="7" style="31" customWidth="1"/>
    <col min="2" max="2" width="29" style="31" customWidth="1"/>
    <col min="3" max="10" width="12.5703125" style="31" customWidth="1"/>
    <col min="11" max="16384" width="9.140625" style="31"/>
  </cols>
  <sheetData>
    <row r="1" spans="1:10" x14ac:dyDescent="0.2">
      <c r="A1" s="518" t="s">
        <v>116</v>
      </c>
      <c r="B1" s="518"/>
      <c r="C1" s="518"/>
      <c r="D1" s="518"/>
      <c r="E1" s="518"/>
      <c r="F1" s="518"/>
      <c r="G1" s="518"/>
      <c r="H1" s="518"/>
      <c r="I1" s="518"/>
      <c r="J1" s="518"/>
    </row>
    <row r="2" spans="1:10" x14ac:dyDescent="0.2">
      <c r="A2" s="518" t="s">
        <v>117</v>
      </c>
      <c r="B2" s="518"/>
      <c r="C2" s="518"/>
      <c r="D2" s="518"/>
      <c r="E2" s="518"/>
      <c r="F2" s="518"/>
      <c r="G2" s="518"/>
      <c r="H2" s="518"/>
      <c r="I2" s="518"/>
      <c r="J2" s="518"/>
    </row>
    <row r="3" spans="1:10" ht="14.25" x14ac:dyDescent="0.2">
      <c r="A3" s="442" t="str">
        <f>'56.4'!A3:G3</f>
        <v>по состоянию на 31.03.2026</v>
      </c>
      <c r="B3" s="442"/>
      <c r="C3" s="442"/>
      <c r="D3" s="442"/>
      <c r="E3" s="442"/>
      <c r="F3" s="442"/>
      <c r="G3" s="442"/>
      <c r="H3" s="442"/>
      <c r="I3" s="442"/>
      <c r="J3" s="442"/>
    </row>
    <row r="4" spans="1:10" ht="15.75" x14ac:dyDescent="0.2">
      <c r="A4" s="437" t="s">
        <v>746</v>
      </c>
      <c r="B4" s="437"/>
      <c r="C4" s="437"/>
      <c r="D4" s="437"/>
      <c r="E4" s="437"/>
      <c r="F4" s="437"/>
      <c r="G4" s="437"/>
      <c r="H4" s="437"/>
      <c r="I4" s="437"/>
      <c r="J4" s="437"/>
    </row>
    <row r="5" spans="1:10" ht="15.75" x14ac:dyDescent="0.25">
      <c r="A5" s="502" t="s">
        <v>264</v>
      </c>
      <c r="B5" s="502"/>
      <c r="C5" s="502"/>
      <c r="D5" s="502"/>
      <c r="E5" s="502"/>
      <c r="F5" s="502"/>
      <c r="G5" s="502"/>
      <c r="H5" s="502"/>
      <c r="I5" s="502"/>
      <c r="J5" s="502"/>
    </row>
    <row r="6" spans="1:10" x14ac:dyDescent="0.2">
      <c r="J6" s="48" t="s">
        <v>265</v>
      </c>
    </row>
    <row r="7" spans="1:10" ht="51" x14ac:dyDescent="0.2">
      <c r="A7" s="220" t="s">
        <v>0</v>
      </c>
      <c r="B7" s="220" t="s">
        <v>2</v>
      </c>
      <c r="C7" s="220" t="s">
        <v>228</v>
      </c>
      <c r="D7" s="220" t="s">
        <v>229</v>
      </c>
      <c r="E7" s="220" t="s">
        <v>230</v>
      </c>
      <c r="F7" s="220" t="s">
        <v>231</v>
      </c>
      <c r="G7" s="220" t="s">
        <v>232</v>
      </c>
      <c r="H7" s="220" t="s">
        <v>233</v>
      </c>
      <c r="I7" s="220" t="s">
        <v>234</v>
      </c>
      <c r="J7" s="220" t="s">
        <v>125</v>
      </c>
    </row>
    <row r="8" spans="1:10" x14ac:dyDescent="0.2">
      <c r="A8" s="280">
        <v>1</v>
      </c>
      <c r="B8" s="280">
        <v>2</v>
      </c>
      <c r="C8" s="280">
        <v>3</v>
      </c>
      <c r="D8" s="280">
        <v>4</v>
      </c>
      <c r="E8" s="280">
        <v>5</v>
      </c>
      <c r="F8" s="280">
        <v>6</v>
      </c>
      <c r="G8" s="280">
        <v>7</v>
      </c>
      <c r="H8" s="280">
        <v>8</v>
      </c>
      <c r="I8" s="280">
        <v>9</v>
      </c>
      <c r="J8" s="280">
        <v>10</v>
      </c>
    </row>
    <row r="9" spans="1:10" ht="25.5" hidden="1" x14ac:dyDescent="0.2">
      <c r="A9" s="328">
        <v>1</v>
      </c>
      <c r="B9" s="329" t="s">
        <v>1073</v>
      </c>
      <c r="C9" s="356">
        <f t="shared" ref="C9:J9" si="0">SUM(C10:C22)</f>
        <v>0</v>
      </c>
      <c r="D9" s="356">
        <f t="shared" si="0"/>
        <v>0</v>
      </c>
      <c r="E9" s="356">
        <f t="shared" si="0"/>
        <v>0</v>
      </c>
      <c r="F9" s="356">
        <f t="shared" si="0"/>
        <v>0</v>
      </c>
      <c r="G9" s="356">
        <f t="shared" si="0"/>
        <v>0</v>
      </c>
      <c r="H9" s="356">
        <f t="shared" si="0"/>
        <v>0</v>
      </c>
      <c r="I9" s="356">
        <f t="shared" si="0"/>
        <v>0</v>
      </c>
      <c r="J9" s="356">
        <f t="shared" si="0"/>
        <v>0</v>
      </c>
    </row>
    <row r="10" spans="1:10" ht="102" hidden="1" x14ac:dyDescent="0.2">
      <c r="A10" s="217">
        <v>2</v>
      </c>
      <c r="B10" s="281" t="s">
        <v>243</v>
      </c>
      <c r="C10" s="319">
        <v>0</v>
      </c>
      <c r="D10" s="319">
        <v>0</v>
      </c>
      <c r="E10" s="319">
        <v>0</v>
      </c>
      <c r="F10" s="319">
        <v>0</v>
      </c>
      <c r="G10" s="319">
        <v>0</v>
      </c>
      <c r="H10" s="319">
        <v>0</v>
      </c>
      <c r="I10" s="319">
        <v>0</v>
      </c>
      <c r="J10" s="319">
        <f t="shared" ref="J10:J22" si="1">SUM(C10:I10)</f>
        <v>0</v>
      </c>
    </row>
    <row r="11" spans="1:10" ht="102" hidden="1" x14ac:dyDescent="0.2">
      <c r="A11" s="217">
        <v>3</v>
      </c>
      <c r="B11" s="281" t="s">
        <v>752</v>
      </c>
      <c r="C11" s="319">
        <v>0</v>
      </c>
      <c r="D11" s="319">
        <v>0</v>
      </c>
      <c r="E11" s="319">
        <v>0</v>
      </c>
      <c r="F11" s="319">
        <v>0</v>
      </c>
      <c r="G11" s="319">
        <v>0</v>
      </c>
      <c r="H11" s="319">
        <v>0</v>
      </c>
      <c r="I11" s="319">
        <v>0</v>
      </c>
      <c r="J11" s="319">
        <f t="shared" si="1"/>
        <v>0</v>
      </c>
    </row>
    <row r="12" spans="1:10" hidden="1" x14ac:dyDescent="0.2">
      <c r="A12" s="217">
        <v>4</v>
      </c>
      <c r="B12" s="281" t="s">
        <v>245</v>
      </c>
      <c r="C12" s="319">
        <v>0</v>
      </c>
      <c r="D12" s="319">
        <v>0</v>
      </c>
      <c r="E12" s="319">
        <v>0</v>
      </c>
      <c r="F12" s="319">
        <v>0</v>
      </c>
      <c r="G12" s="319">
        <v>0</v>
      </c>
      <c r="H12" s="319">
        <v>0</v>
      </c>
      <c r="I12" s="319">
        <v>0</v>
      </c>
      <c r="J12" s="319">
        <f t="shared" si="1"/>
        <v>0</v>
      </c>
    </row>
    <row r="13" spans="1:10" ht="51" hidden="1" x14ac:dyDescent="0.2">
      <c r="A13" s="217">
        <v>5</v>
      </c>
      <c r="B13" s="281" t="s">
        <v>750</v>
      </c>
      <c r="C13" s="340">
        <v>0</v>
      </c>
      <c r="D13" s="319">
        <v>0</v>
      </c>
      <c r="E13" s="319">
        <v>0</v>
      </c>
      <c r="F13" s="319">
        <v>0</v>
      </c>
      <c r="G13" s="319">
        <v>0</v>
      </c>
      <c r="H13" s="319">
        <v>0</v>
      </c>
      <c r="I13" s="319">
        <v>0</v>
      </c>
      <c r="J13" s="340">
        <f t="shared" si="1"/>
        <v>0</v>
      </c>
    </row>
    <row r="14" spans="1:10" ht="76.5" hidden="1" x14ac:dyDescent="0.2">
      <c r="A14" s="217">
        <v>6</v>
      </c>
      <c r="B14" s="281" t="s">
        <v>247</v>
      </c>
      <c r="C14" s="319">
        <v>0</v>
      </c>
      <c r="D14" s="319">
        <v>0</v>
      </c>
      <c r="E14" s="319">
        <v>0</v>
      </c>
      <c r="F14" s="319">
        <v>0</v>
      </c>
      <c r="G14" s="319">
        <v>0</v>
      </c>
      <c r="H14" s="319">
        <v>0</v>
      </c>
      <c r="I14" s="319">
        <v>0</v>
      </c>
      <c r="J14" s="319">
        <f t="shared" si="1"/>
        <v>0</v>
      </c>
    </row>
    <row r="15" spans="1:10" ht="76.5" hidden="1" x14ac:dyDescent="0.2">
      <c r="A15" s="217">
        <v>7</v>
      </c>
      <c r="B15" s="281" t="s">
        <v>248</v>
      </c>
      <c r="C15" s="340">
        <v>0</v>
      </c>
      <c r="D15" s="319">
        <v>0</v>
      </c>
      <c r="E15" s="319">
        <v>0</v>
      </c>
      <c r="F15" s="319">
        <v>0</v>
      </c>
      <c r="G15" s="319">
        <v>0</v>
      </c>
      <c r="H15" s="319">
        <v>0</v>
      </c>
      <c r="I15" s="319">
        <v>0</v>
      </c>
      <c r="J15" s="319">
        <f t="shared" si="1"/>
        <v>0</v>
      </c>
    </row>
    <row r="16" spans="1:10" ht="89.25" hidden="1" x14ac:dyDescent="0.2">
      <c r="A16" s="217">
        <v>8</v>
      </c>
      <c r="B16" s="281" t="s">
        <v>1074</v>
      </c>
      <c r="C16" s="319">
        <v>0</v>
      </c>
      <c r="D16" s="319">
        <v>0</v>
      </c>
      <c r="E16" s="319">
        <v>0</v>
      </c>
      <c r="F16" s="319">
        <v>0</v>
      </c>
      <c r="G16" s="319">
        <v>0</v>
      </c>
      <c r="H16" s="319">
        <v>0</v>
      </c>
      <c r="I16" s="319">
        <v>0</v>
      </c>
      <c r="J16" s="319">
        <f t="shared" si="1"/>
        <v>0</v>
      </c>
    </row>
    <row r="17" spans="1:10" ht="127.5" hidden="1" x14ac:dyDescent="0.2">
      <c r="A17" s="217">
        <v>9</v>
      </c>
      <c r="B17" s="281" t="s">
        <v>250</v>
      </c>
      <c r="C17" s="319">
        <v>0</v>
      </c>
      <c r="D17" s="319">
        <v>0</v>
      </c>
      <c r="E17" s="319">
        <v>0</v>
      </c>
      <c r="F17" s="319">
        <v>0</v>
      </c>
      <c r="G17" s="319">
        <v>0</v>
      </c>
      <c r="H17" s="319">
        <v>0</v>
      </c>
      <c r="I17" s="319">
        <v>0</v>
      </c>
      <c r="J17" s="319">
        <f t="shared" si="1"/>
        <v>0</v>
      </c>
    </row>
    <row r="18" spans="1:10" ht="102" hidden="1" x14ac:dyDescent="0.2">
      <c r="A18" s="217">
        <v>10</v>
      </c>
      <c r="B18" s="281" t="s">
        <v>251</v>
      </c>
      <c r="C18" s="319">
        <v>0</v>
      </c>
      <c r="D18" s="319">
        <v>0</v>
      </c>
      <c r="E18" s="319">
        <v>0</v>
      </c>
      <c r="F18" s="319">
        <v>0</v>
      </c>
      <c r="G18" s="319">
        <v>0</v>
      </c>
      <c r="H18" s="319">
        <v>0</v>
      </c>
      <c r="I18" s="319">
        <v>0</v>
      </c>
      <c r="J18" s="319">
        <f t="shared" si="1"/>
        <v>0</v>
      </c>
    </row>
    <row r="19" spans="1:10" ht="114.75" hidden="1" x14ac:dyDescent="0.2">
      <c r="A19" s="217">
        <v>11</v>
      </c>
      <c r="B19" s="281" t="s">
        <v>252</v>
      </c>
      <c r="C19" s="319">
        <v>0</v>
      </c>
      <c r="D19" s="319">
        <v>0</v>
      </c>
      <c r="E19" s="319">
        <v>0</v>
      </c>
      <c r="F19" s="319">
        <v>0</v>
      </c>
      <c r="G19" s="319">
        <v>0</v>
      </c>
      <c r="H19" s="319">
        <v>0</v>
      </c>
      <c r="I19" s="319">
        <v>0</v>
      </c>
      <c r="J19" s="319">
        <f t="shared" si="1"/>
        <v>0</v>
      </c>
    </row>
    <row r="20" spans="1:10" ht="63.75" hidden="1" x14ac:dyDescent="0.2">
      <c r="A20" s="217">
        <v>12</v>
      </c>
      <c r="B20" s="281" t="s">
        <v>753</v>
      </c>
      <c r="C20" s="319">
        <v>0</v>
      </c>
      <c r="D20" s="319">
        <v>0</v>
      </c>
      <c r="E20" s="319">
        <v>0</v>
      </c>
      <c r="F20" s="319">
        <v>0</v>
      </c>
      <c r="G20" s="319">
        <v>0</v>
      </c>
      <c r="H20" s="319">
        <v>0</v>
      </c>
      <c r="I20" s="319">
        <v>0</v>
      </c>
      <c r="J20" s="319">
        <f t="shared" si="1"/>
        <v>0</v>
      </c>
    </row>
    <row r="21" spans="1:10" ht="38.25" hidden="1" x14ac:dyDescent="0.2">
      <c r="A21" s="217">
        <v>13</v>
      </c>
      <c r="B21" s="281" t="s">
        <v>254</v>
      </c>
      <c r="C21" s="319">
        <v>0</v>
      </c>
      <c r="D21" s="319">
        <v>0</v>
      </c>
      <c r="E21" s="319">
        <v>0</v>
      </c>
      <c r="F21" s="319">
        <v>0</v>
      </c>
      <c r="G21" s="319">
        <v>0</v>
      </c>
      <c r="H21" s="319">
        <v>0</v>
      </c>
      <c r="I21" s="319">
        <v>0</v>
      </c>
      <c r="J21" s="319">
        <f t="shared" si="1"/>
        <v>0</v>
      </c>
    </row>
    <row r="22" spans="1:10" ht="38.25" hidden="1" x14ac:dyDescent="0.2">
      <c r="A22" s="217">
        <v>14</v>
      </c>
      <c r="B22" s="281" t="s">
        <v>255</v>
      </c>
      <c r="C22" s="319">
        <v>0</v>
      </c>
      <c r="D22" s="319">
        <v>0</v>
      </c>
      <c r="E22" s="319">
        <v>0</v>
      </c>
      <c r="F22" s="319">
        <v>0</v>
      </c>
      <c r="G22" s="319">
        <v>0</v>
      </c>
      <c r="H22" s="319">
        <v>0</v>
      </c>
      <c r="I22" s="319">
        <v>0</v>
      </c>
      <c r="J22" s="319">
        <f t="shared" si="1"/>
        <v>0</v>
      </c>
    </row>
    <row r="23" spans="1:10" ht="25.5" hidden="1" x14ac:dyDescent="0.2">
      <c r="A23" s="331">
        <v>15</v>
      </c>
      <c r="B23" s="332" t="s">
        <v>256</v>
      </c>
      <c r="C23" s="340">
        <v>0</v>
      </c>
      <c r="D23" s="340">
        <f>SUM(D24:D31)</f>
        <v>0</v>
      </c>
      <c r="E23" s="340">
        <f>SUM(E24:E31)</f>
        <v>0</v>
      </c>
      <c r="F23" s="340">
        <f>SUM(F24:F31)</f>
        <v>0</v>
      </c>
      <c r="G23" s="340">
        <v>0</v>
      </c>
      <c r="H23" s="340">
        <f>SUM(H24:H31)</f>
        <v>0</v>
      </c>
      <c r="I23" s="340">
        <f>SUM(I24:I31)</f>
        <v>0</v>
      </c>
      <c r="J23" s="340">
        <v>0</v>
      </c>
    </row>
    <row r="24" spans="1:10" x14ac:dyDescent="0.2">
      <c r="A24" s="331">
        <v>16</v>
      </c>
      <c r="B24" s="332" t="s">
        <v>257</v>
      </c>
      <c r="C24" s="299">
        <v>0</v>
      </c>
      <c r="D24" s="299">
        <v>0</v>
      </c>
      <c r="E24" s="299">
        <v>0</v>
      </c>
      <c r="F24" s="299">
        <v>0</v>
      </c>
      <c r="G24" s="299">
        <v>869912</v>
      </c>
      <c r="H24" s="299">
        <v>0</v>
      </c>
      <c r="I24" s="299">
        <v>0</v>
      </c>
      <c r="J24" s="299">
        <f t="shared" ref="J24:J32" si="2">SUM(C24:I24)</f>
        <v>869912</v>
      </c>
    </row>
    <row r="25" spans="1:10" ht="13.5" hidden="1" thickBot="1" x14ac:dyDescent="0.25">
      <c r="A25" s="115">
        <v>17</v>
      </c>
      <c r="B25" s="36" t="s">
        <v>258</v>
      </c>
      <c r="C25" s="143">
        <v>0</v>
      </c>
      <c r="D25" s="143">
        <v>0</v>
      </c>
      <c r="E25" s="143">
        <v>0</v>
      </c>
      <c r="F25" s="143">
        <v>0</v>
      </c>
      <c r="G25" s="143">
        <v>0</v>
      </c>
      <c r="H25" s="143">
        <v>0</v>
      </c>
      <c r="I25" s="143">
        <v>0</v>
      </c>
      <c r="J25" s="143">
        <f t="shared" si="2"/>
        <v>0</v>
      </c>
    </row>
    <row r="26" spans="1:10" ht="13.5" hidden="1" thickBot="1" x14ac:dyDescent="0.25">
      <c r="A26" s="115">
        <v>18</v>
      </c>
      <c r="B26" s="36" t="s">
        <v>259</v>
      </c>
      <c r="C26" s="143">
        <v>0</v>
      </c>
      <c r="D26" s="143">
        <v>0</v>
      </c>
      <c r="E26" s="143">
        <v>0</v>
      </c>
      <c r="F26" s="143">
        <v>0</v>
      </c>
      <c r="G26" s="143">
        <v>0</v>
      </c>
      <c r="H26" s="143">
        <v>0</v>
      </c>
      <c r="I26" s="143">
        <v>0</v>
      </c>
      <c r="J26" s="143">
        <f t="shared" si="2"/>
        <v>0</v>
      </c>
    </row>
    <row r="27" spans="1:10" ht="115.5" hidden="1" thickBot="1" x14ac:dyDescent="0.25">
      <c r="A27" s="115">
        <v>19</v>
      </c>
      <c r="B27" s="36" t="s">
        <v>754</v>
      </c>
      <c r="C27" s="143">
        <v>0</v>
      </c>
      <c r="D27" s="143">
        <v>0</v>
      </c>
      <c r="E27" s="143">
        <v>0</v>
      </c>
      <c r="F27" s="143">
        <v>0</v>
      </c>
      <c r="G27" s="143">
        <v>0</v>
      </c>
      <c r="H27" s="143">
        <v>0</v>
      </c>
      <c r="I27" s="143">
        <v>0</v>
      </c>
      <c r="J27" s="143">
        <f t="shared" si="2"/>
        <v>0</v>
      </c>
    </row>
    <row r="28" spans="1:10" ht="64.5" hidden="1" thickBot="1" x14ac:dyDescent="0.25">
      <c r="A28" s="115">
        <v>20</v>
      </c>
      <c r="B28" s="36" t="s">
        <v>755</v>
      </c>
      <c r="C28" s="143">
        <v>0</v>
      </c>
      <c r="D28" s="143">
        <v>0</v>
      </c>
      <c r="E28" s="143">
        <v>0</v>
      </c>
      <c r="F28" s="143">
        <v>0</v>
      </c>
      <c r="G28" s="143">
        <v>0</v>
      </c>
      <c r="H28" s="143">
        <v>0</v>
      </c>
      <c r="I28" s="143">
        <v>0</v>
      </c>
      <c r="J28" s="143">
        <f t="shared" si="2"/>
        <v>0</v>
      </c>
    </row>
    <row r="29" spans="1:10" ht="26.25" hidden="1" thickBot="1" x14ac:dyDescent="0.25">
      <c r="A29" s="115">
        <v>21</v>
      </c>
      <c r="B29" s="36" t="s">
        <v>260</v>
      </c>
      <c r="C29" s="143">
        <v>0</v>
      </c>
      <c r="D29" s="143">
        <v>0</v>
      </c>
      <c r="E29" s="143">
        <v>0</v>
      </c>
      <c r="F29" s="143">
        <v>0</v>
      </c>
      <c r="G29" s="143">
        <v>0</v>
      </c>
      <c r="H29" s="143">
        <v>0</v>
      </c>
      <c r="I29" s="143">
        <v>0</v>
      </c>
      <c r="J29" s="143">
        <f t="shared" si="2"/>
        <v>0</v>
      </c>
    </row>
    <row r="30" spans="1:10" ht="77.25" hidden="1" thickBot="1" x14ac:dyDescent="0.25">
      <c r="A30" s="115">
        <v>22</v>
      </c>
      <c r="B30" s="36" t="s">
        <v>261</v>
      </c>
      <c r="C30" s="143">
        <v>0</v>
      </c>
      <c r="D30" s="143">
        <v>0</v>
      </c>
      <c r="E30" s="143">
        <v>0</v>
      </c>
      <c r="F30" s="143">
        <v>0</v>
      </c>
      <c r="G30" s="143">
        <v>0</v>
      </c>
      <c r="H30" s="143">
        <v>0</v>
      </c>
      <c r="I30" s="143">
        <v>0</v>
      </c>
      <c r="J30" s="143">
        <f t="shared" si="2"/>
        <v>0</v>
      </c>
    </row>
    <row r="31" spans="1:10" ht="13.5" hidden="1" thickBot="1" x14ac:dyDescent="0.25">
      <c r="A31" s="115">
        <v>23</v>
      </c>
      <c r="B31" s="36" t="s">
        <v>262</v>
      </c>
      <c r="C31" s="143">
        <v>0</v>
      </c>
      <c r="D31" s="143">
        <v>0</v>
      </c>
      <c r="E31" s="143">
        <v>0</v>
      </c>
      <c r="F31" s="143">
        <v>0</v>
      </c>
      <c r="G31" s="143">
        <v>0</v>
      </c>
      <c r="H31" s="143">
        <v>0</v>
      </c>
      <c r="I31" s="143">
        <v>0</v>
      </c>
      <c r="J31" s="143">
        <f t="shared" si="2"/>
        <v>0</v>
      </c>
    </row>
    <row r="32" spans="1:10" ht="13.5" hidden="1" thickBot="1" x14ac:dyDescent="0.25">
      <c r="A32" s="115">
        <v>24</v>
      </c>
      <c r="B32" s="36" t="s">
        <v>263</v>
      </c>
      <c r="C32" s="143">
        <v>0</v>
      </c>
      <c r="D32" s="143">
        <v>0</v>
      </c>
      <c r="E32" s="143">
        <v>0</v>
      </c>
      <c r="F32" s="143">
        <v>0</v>
      </c>
      <c r="G32" s="143">
        <v>0</v>
      </c>
      <c r="H32" s="143">
        <v>0</v>
      </c>
      <c r="I32" s="143">
        <v>0</v>
      </c>
      <c r="J32" s="143">
        <f t="shared" si="2"/>
        <v>0</v>
      </c>
    </row>
    <row r="33" spans="1:10" ht="13.5" hidden="1" thickBot="1" x14ac:dyDescent="0.25">
      <c r="A33" s="115">
        <f>A32+1</f>
        <v>25</v>
      </c>
      <c r="B33" s="36" t="s">
        <v>700</v>
      </c>
      <c r="C33" s="470"/>
      <c r="D33" s="471"/>
      <c r="E33" s="471"/>
      <c r="F33" s="471"/>
      <c r="G33" s="471"/>
      <c r="H33" s="471"/>
      <c r="I33" s="471"/>
      <c r="J33" s="472"/>
    </row>
    <row r="35" spans="1:10" ht="15.75" x14ac:dyDescent="0.25">
      <c r="A35" s="502" t="s">
        <v>308</v>
      </c>
      <c r="B35" s="502"/>
      <c r="C35" s="502"/>
      <c r="D35" s="502"/>
      <c r="E35" s="502"/>
      <c r="F35" s="502"/>
      <c r="G35" s="502"/>
      <c r="H35" s="502"/>
      <c r="I35" s="502"/>
      <c r="J35" s="502"/>
    </row>
    <row r="36" spans="1:10" x14ac:dyDescent="0.2">
      <c r="J36" s="48" t="s">
        <v>265</v>
      </c>
    </row>
    <row r="37" spans="1:10" ht="51" x14ac:dyDescent="0.2">
      <c r="A37" s="220" t="s">
        <v>0</v>
      </c>
      <c r="B37" s="220" t="s">
        <v>2</v>
      </c>
      <c r="C37" s="220" t="s">
        <v>228</v>
      </c>
      <c r="D37" s="220" t="s">
        <v>229</v>
      </c>
      <c r="E37" s="220" t="s">
        <v>230</v>
      </c>
      <c r="F37" s="220" t="s">
        <v>231</v>
      </c>
      <c r="G37" s="220" t="s">
        <v>232</v>
      </c>
      <c r="H37" s="220" t="s">
        <v>233</v>
      </c>
      <c r="I37" s="220" t="s">
        <v>234</v>
      </c>
      <c r="J37" s="220" t="s">
        <v>125</v>
      </c>
    </row>
    <row r="38" spans="1:10" x14ac:dyDescent="0.2">
      <c r="A38" s="280">
        <v>1</v>
      </c>
      <c r="B38" s="280">
        <v>2</v>
      </c>
      <c r="C38" s="280">
        <v>3</v>
      </c>
      <c r="D38" s="280">
        <v>4</v>
      </c>
      <c r="E38" s="280">
        <v>5</v>
      </c>
      <c r="F38" s="280">
        <v>6</v>
      </c>
      <c r="G38" s="280">
        <v>7</v>
      </c>
      <c r="H38" s="280">
        <v>8</v>
      </c>
      <c r="I38" s="280">
        <v>9</v>
      </c>
      <c r="J38" s="280">
        <v>10</v>
      </c>
    </row>
    <row r="39" spans="1:10" ht="25.5" hidden="1" x14ac:dyDescent="0.2">
      <c r="A39" s="443">
        <v>1</v>
      </c>
      <c r="B39" s="329" t="s">
        <v>242</v>
      </c>
      <c r="C39" s="517">
        <f t="shared" ref="C39:J39" si="3">SUM(C41:C53)</f>
        <v>0</v>
      </c>
      <c r="D39" s="517">
        <f t="shared" si="3"/>
        <v>0</v>
      </c>
      <c r="E39" s="517">
        <f t="shared" si="3"/>
        <v>0</v>
      </c>
      <c r="F39" s="517">
        <f t="shared" si="3"/>
        <v>0</v>
      </c>
      <c r="G39" s="517">
        <f t="shared" si="3"/>
        <v>0</v>
      </c>
      <c r="H39" s="517">
        <f t="shared" si="3"/>
        <v>0</v>
      </c>
      <c r="I39" s="517">
        <f t="shared" si="3"/>
        <v>0</v>
      </c>
      <c r="J39" s="517">
        <f t="shared" si="3"/>
        <v>0</v>
      </c>
    </row>
    <row r="40" spans="1:10" hidden="1" x14ac:dyDescent="0.2">
      <c r="A40" s="443"/>
      <c r="B40" s="329" t="s">
        <v>128</v>
      </c>
      <c r="C40" s="517"/>
      <c r="D40" s="517"/>
      <c r="E40" s="517"/>
      <c r="F40" s="517"/>
      <c r="G40" s="517"/>
      <c r="H40" s="517"/>
      <c r="I40" s="517"/>
      <c r="J40" s="517"/>
    </row>
    <row r="41" spans="1:10" ht="102" hidden="1" x14ac:dyDescent="0.2">
      <c r="A41" s="217">
        <v>2</v>
      </c>
      <c r="B41" s="281" t="s">
        <v>243</v>
      </c>
      <c r="C41" s="319">
        <v>0</v>
      </c>
      <c r="D41" s="319">
        <v>0</v>
      </c>
      <c r="E41" s="319">
        <v>0</v>
      </c>
      <c r="F41" s="319">
        <v>0</v>
      </c>
      <c r="G41" s="319">
        <v>0</v>
      </c>
      <c r="H41" s="319">
        <v>0</v>
      </c>
      <c r="I41" s="319">
        <v>0</v>
      </c>
      <c r="J41" s="319">
        <f t="shared" ref="J41:J53" si="4">SUM(C41:I41)</f>
        <v>0</v>
      </c>
    </row>
    <row r="42" spans="1:10" ht="114.75" hidden="1" x14ac:dyDescent="0.2">
      <c r="A42" s="217">
        <v>3</v>
      </c>
      <c r="B42" s="281" t="s">
        <v>244</v>
      </c>
      <c r="C42" s="319">
        <v>0</v>
      </c>
      <c r="D42" s="319">
        <v>0</v>
      </c>
      <c r="E42" s="319">
        <v>0</v>
      </c>
      <c r="F42" s="319">
        <v>0</v>
      </c>
      <c r="G42" s="319">
        <v>0</v>
      </c>
      <c r="H42" s="319">
        <v>0</v>
      </c>
      <c r="I42" s="319">
        <v>0</v>
      </c>
      <c r="J42" s="319">
        <f t="shared" si="4"/>
        <v>0</v>
      </c>
    </row>
    <row r="43" spans="1:10" hidden="1" x14ac:dyDescent="0.2">
      <c r="A43" s="217">
        <v>4</v>
      </c>
      <c r="B43" s="281" t="s">
        <v>245</v>
      </c>
      <c r="C43" s="319">
        <v>0</v>
      </c>
      <c r="D43" s="319">
        <v>0</v>
      </c>
      <c r="E43" s="319">
        <v>0</v>
      </c>
      <c r="F43" s="319">
        <v>0</v>
      </c>
      <c r="G43" s="319">
        <v>0</v>
      </c>
      <c r="H43" s="319">
        <v>0</v>
      </c>
      <c r="I43" s="319">
        <v>0</v>
      </c>
      <c r="J43" s="319">
        <f t="shared" si="4"/>
        <v>0</v>
      </c>
    </row>
    <row r="44" spans="1:10" hidden="1" x14ac:dyDescent="0.2">
      <c r="A44" s="217">
        <v>5</v>
      </c>
      <c r="B44" s="281" t="s">
        <v>246</v>
      </c>
      <c r="C44" s="340">
        <v>0</v>
      </c>
      <c r="D44" s="319">
        <v>0</v>
      </c>
      <c r="E44" s="319">
        <v>0</v>
      </c>
      <c r="F44" s="319">
        <v>0</v>
      </c>
      <c r="G44" s="319">
        <v>0</v>
      </c>
      <c r="H44" s="319">
        <v>0</v>
      </c>
      <c r="I44" s="319">
        <v>0</v>
      </c>
      <c r="J44" s="340">
        <f t="shared" si="4"/>
        <v>0</v>
      </c>
    </row>
    <row r="45" spans="1:10" ht="76.5" hidden="1" x14ac:dyDescent="0.2">
      <c r="A45" s="217">
        <v>6</v>
      </c>
      <c r="B45" s="281" t="s">
        <v>247</v>
      </c>
      <c r="C45" s="319">
        <v>0</v>
      </c>
      <c r="D45" s="319">
        <v>0</v>
      </c>
      <c r="E45" s="319">
        <v>0</v>
      </c>
      <c r="F45" s="319">
        <v>0</v>
      </c>
      <c r="G45" s="319">
        <v>0</v>
      </c>
      <c r="H45" s="319">
        <v>0</v>
      </c>
      <c r="I45" s="319">
        <v>0</v>
      </c>
      <c r="J45" s="319">
        <f t="shared" si="4"/>
        <v>0</v>
      </c>
    </row>
    <row r="46" spans="1:10" ht="76.5" hidden="1" x14ac:dyDescent="0.2">
      <c r="A46" s="217">
        <v>7</v>
      </c>
      <c r="B46" s="281" t="s">
        <v>248</v>
      </c>
      <c r="C46" s="340">
        <v>0</v>
      </c>
      <c r="D46" s="319">
        <v>0</v>
      </c>
      <c r="E46" s="319">
        <v>0</v>
      </c>
      <c r="F46" s="319">
        <v>0</v>
      </c>
      <c r="G46" s="319">
        <v>0</v>
      </c>
      <c r="H46" s="319">
        <v>0</v>
      </c>
      <c r="I46" s="319">
        <v>0</v>
      </c>
      <c r="J46" s="319">
        <f t="shared" si="4"/>
        <v>0</v>
      </c>
    </row>
    <row r="47" spans="1:10" ht="89.25" hidden="1" x14ac:dyDescent="0.2">
      <c r="A47" s="217">
        <v>8</v>
      </c>
      <c r="B47" s="281" t="s">
        <v>249</v>
      </c>
      <c r="C47" s="319">
        <v>0</v>
      </c>
      <c r="D47" s="319">
        <v>0</v>
      </c>
      <c r="E47" s="319">
        <v>0</v>
      </c>
      <c r="F47" s="319">
        <v>0</v>
      </c>
      <c r="G47" s="319">
        <v>0</v>
      </c>
      <c r="H47" s="319">
        <v>0</v>
      </c>
      <c r="I47" s="319">
        <v>0</v>
      </c>
      <c r="J47" s="319">
        <f t="shared" si="4"/>
        <v>0</v>
      </c>
    </row>
    <row r="48" spans="1:10" ht="127.5" hidden="1" x14ac:dyDescent="0.2">
      <c r="A48" s="217">
        <v>9</v>
      </c>
      <c r="B48" s="281" t="s">
        <v>250</v>
      </c>
      <c r="C48" s="319">
        <v>0</v>
      </c>
      <c r="D48" s="319">
        <v>0</v>
      </c>
      <c r="E48" s="319">
        <v>0</v>
      </c>
      <c r="F48" s="319">
        <v>0</v>
      </c>
      <c r="G48" s="319">
        <v>0</v>
      </c>
      <c r="H48" s="319">
        <v>0</v>
      </c>
      <c r="I48" s="319">
        <v>0</v>
      </c>
      <c r="J48" s="319">
        <f t="shared" si="4"/>
        <v>0</v>
      </c>
    </row>
    <row r="49" spans="1:10" ht="102" hidden="1" x14ac:dyDescent="0.2">
      <c r="A49" s="217">
        <v>10</v>
      </c>
      <c r="B49" s="281" t="s">
        <v>251</v>
      </c>
      <c r="C49" s="319">
        <v>0</v>
      </c>
      <c r="D49" s="319">
        <v>0</v>
      </c>
      <c r="E49" s="319">
        <v>0</v>
      </c>
      <c r="F49" s="319">
        <v>0</v>
      </c>
      <c r="G49" s="319">
        <v>0</v>
      </c>
      <c r="H49" s="319">
        <v>0</v>
      </c>
      <c r="I49" s="319">
        <v>0</v>
      </c>
      <c r="J49" s="319">
        <f t="shared" si="4"/>
        <v>0</v>
      </c>
    </row>
    <row r="50" spans="1:10" ht="114.75" hidden="1" x14ac:dyDescent="0.2">
      <c r="A50" s="217">
        <v>11</v>
      </c>
      <c r="B50" s="281" t="s">
        <v>252</v>
      </c>
      <c r="C50" s="319">
        <v>0</v>
      </c>
      <c r="D50" s="319">
        <v>0</v>
      </c>
      <c r="E50" s="319">
        <v>0</v>
      </c>
      <c r="F50" s="319">
        <v>0</v>
      </c>
      <c r="G50" s="319">
        <v>0</v>
      </c>
      <c r="H50" s="319">
        <v>0</v>
      </c>
      <c r="I50" s="319">
        <v>0</v>
      </c>
      <c r="J50" s="319">
        <f t="shared" si="4"/>
        <v>0</v>
      </c>
    </row>
    <row r="51" spans="1:10" ht="51" hidden="1" x14ac:dyDescent="0.2">
      <c r="A51" s="217">
        <v>12</v>
      </c>
      <c r="B51" s="281" t="s">
        <v>253</v>
      </c>
      <c r="C51" s="319">
        <v>0</v>
      </c>
      <c r="D51" s="319">
        <v>0</v>
      </c>
      <c r="E51" s="319">
        <v>0</v>
      </c>
      <c r="F51" s="319">
        <v>0</v>
      </c>
      <c r="G51" s="319">
        <v>0</v>
      </c>
      <c r="H51" s="319">
        <v>0</v>
      </c>
      <c r="I51" s="319">
        <v>0</v>
      </c>
      <c r="J51" s="319">
        <f t="shared" si="4"/>
        <v>0</v>
      </c>
    </row>
    <row r="52" spans="1:10" ht="38.25" hidden="1" x14ac:dyDescent="0.2">
      <c r="A52" s="217">
        <v>13</v>
      </c>
      <c r="B52" s="281" t="s">
        <v>254</v>
      </c>
      <c r="C52" s="319">
        <v>0</v>
      </c>
      <c r="D52" s="319">
        <v>0</v>
      </c>
      <c r="E52" s="319">
        <v>0</v>
      </c>
      <c r="F52" s="319">
        <v>0</v>
      </c>
      <c r="G52" s="319">
        <v>0</v>
      </c>
      <c r="H52" s="319">
        <v>0</v>
      </c>
      <c r="I52" s="319">
        <v>0</v>
      </c>
      <c r="J52" s="319">
        <f t="shared" si="4"/>
        <v>0</v>
      </c>
    </row>
    <row r="53" spans="1:10" ht="38.25" hidden="1" x14ac:dyDescent="0.2">
      <c r="A53" s="217">
        <v>14</v>
      </c>
      <c r="B53" s="281" t="s">
        <v>255</v>
      </c>
      <c r="C53" s="319">
        <v>0</v>
      </c>
      <c r="D53" s="319">
        <v>0</v>
      </c>
      <c r="E53" s="319">
        <v>0</v>
      </c>
      <c r="F53" s="319">
        <v>0</v>
      </c>
      <c r="G53" s="319">
        <v>0</v>
      </c>
      <c r="H53" s="319">
        <v>0</v>
      </c>
      <c r="I53" s="319">
        <v>0</v>
      </c>
      <c r="J53" s="319">
        <f t="shared" si="4"/>
        <v>0</v>
      </c>
    </row>
    <row r="54" spans="1:10" ht="25.5" hidden="1" x14ac:dyDescent="0.2">
      <c r="A54" s="331">
        <v>15</v>
      </c>
      <c r="B54" s="332" t="s">
        <v>256</v>
      </c>
      <c r="C54" s="340">
        <f>SUM(C55:C62)</f>
        <v>0</v>
      </c>
      <c r="D54" s="340">
        <f>SUM(D55:D62)</f>
        <v>0</v>
      </c>
      <c r="E54" s="340">
        <f>SUM(E55:E62)</f>
        <v>0</v>
      </c>
      <c r="F54" s="340">
        <f>SUM(F55:F62)</f>
        <v>0</v>
      </c>
      <c r="G54" s="340">
        <v>0</v>
      </c>
      <c r="H54" s="340">
        <f>SUM(H55:H62)</f>
        <v>0</v>
      </c>
      <c r="I54" s="340">
        <f>SUM(I55:I62)</f>
        <v>0</v>
      </c>
      <c r="J54" s="340">
        <v>0</v>
      </c>
    </row>
    <row r="55" spans="1:10" x14ac:dyDescent="0.2">
      <c r="A55" s="331">
        <v>16</v>
      </c>
      <c r="B55" s="332" t="s">
        <v>257</v>
      </c>
      <c r="C55" s="299">
        <v>0</v>
      </c>
      <c r="D55" s="299">
        <v>0</v>
      </c>
      <c r="E55" s="299">
        <v>0</v>
      </c>
      <c r="F55" s="299">
        <v>0</v>
      </c>
      <c r="G55" s="299">
        <v>1330000</v>
      </c>
      <c r="H55" s="299">
        <v>0</v>
      </c>
      <c r="I55" s="299">
        <v>0</v>
      </c>
      <c r="J55" s="299">
        <f t="shared" ref="J55:J63" si="5">SUM(C55:I55)</f>
        <v>1330000</v>
      </c>
    </row>
    <row r="56" spans="1:10" ht="13.5" hidden="1" thickBot="1" x14ac:dyDescent="0.25">
      <c r="A56" s="115">
        <v>17</v>
      </c>
      <c r="B56" s="36" t="s">
        <v>258</v>
      </c>
      <c r="C56" s="143">
        <v>0</v>
      </c>
      <c r="D56" s="143">
        <v>0</v>
      </c>
      <c r="E56" s="143">
        <v>0</v>
      </c>
      <c r="F56" s="143">
        <v>0</v>
      </c>
      <c r="G56" s="143">
        <v>0</v>
      </c>
      <c r="H56" s="143">
        <v>0</v>
      </c>
      <c r="I56" s="143">
        <v>0</v>
      </c>
      <c r="J56" s="143">
        <f t="shared" si="5"/>
        <v>0</v>
      </c>
    </row>
    <row r="57" spans="1:10" ht="13.5" hidden="1" thickBot="1" x14ac:dyDescent="0.25">
      <c r="A57" s="115">
        <v>18</v>
      </c>
      <c r="B57" s="36" t="s">
        <v>259</v>
      </c>
      <c r="C57" s="143">
        <v>0</v>
      </c>
      <c r="D57" s="143">
        <v>0</v>
      </c>
      <c r="E57" s="143">
        <v>0</v>
      </c>
      <c r="F57" s="143">
        <v>0</v>
      </c>
      <c r="G57" s="143">
        <v>0</v>
      </c>
      <c r="H57" s="143">
        <v>0</v>
      </c>
      <c r="I57" s="143">
        <v>0</v>
      </c>
      <c r="J57" s="143">
        <f t="shared" si="5"/>
        <v>0</v>
      </c>
    </row>
    <row r="58" spans="1:10" ht="115.5" hidden="1" thickBot="1" x14ac:dyDescent="0.25">
      <c r="A58" s="115">
        <v>19</v>
      </c>
      <c r="B58" s="36" t="s">
        <v>754</v>
      </c>
      <c r="C58" s="143">
        <v>0</v>
      </c>
      <c r="D58" s="143">
        <v>0</v>
      </c>
      <c r="E58" s="143">
        <v>0</v>
      </c>
      <c r="F58" s="143">
        <v>0</v>
      </c>
      <c r="G58" s="143">
        <v>0</v>
      </c>
      <c r="H58" s="143">
        <v>0</v>
      </c>
      <c r="I58" s="143">
        <v>0</v>
      </c>
      <c r="J58" s="143">
        <f t="shared" si="5"/>
        <v>0</v>
      </c>
    </row>
    <row r="59" spans="1:10" ht="64.5" hidden="1" thickBot="1" x14ac:dyDescent="0.25">
      <c r="A59" s="115">
        <v>20</v>
      </c>
      <c r="B59" s="36" t="s">
        <v>755</v>
      </c>
      <c r="C59" s="143">
        <v>0</v>
      </c>
      <c r="D59" s="143">
        <v>0</v>
      </c>
      <c r="E59" s="143">
        <v>0</v>
      </c>
      <c r="F59" s="143">
        <v>0</v>
      </c>
      <c r="G59" s="143">
        <v>0</v>
      </c>
      <c r="H59" s="143">
        <v>0</v>
      </c>
      <c r="I59" s="143">
        <v>0</v>
      </c>
      <c r="J59" s="143">
        <f t="shared" si="5"/>
        <v>0</v>
      </c>
    </row>
    <row r="60" spans="1:10" ht="26.25" hidden="1" thickBot="1" x14ac:dyDescent="0.25">
      <c r="A60" s="115">
        <v>21</v>
      </c>
      <c r="B60" s="36" t="s">
        <v>260</v>
      </c>
      <c r="C60" s="143">
        <v>0</v>
      </c>
      <c r="D60" s="143">
        <v>0</v>
      </c>
      <c r="E60" s="143">
        <v>0</v>
      </c>
      <c r="F60" s="143">
        <v>0</v>
      </c>
      <c r="G60" s="143">
        <v>0</v>
      </c>
      <c r="H60" s="143">
        <v>0</v>
      </c>
      <c r="I60" s="143">
        <v>0</v>
      </c>
      <c r="J60" s="143">
        <f t="shared" si="5"/>
        <v>0</v>
      </c>
    </row>
    <row r="61" spans="1:10" ht="77.25" hidden="1" thickBot="1" x14ac:dyDescent="0.25">
      <c r="A61" s="115">
        <v>22</v>
      </c>
      <c r="B61" s="36" t="s">
        <v>261</v>
      </c>
      <c r="C61" s="143">
        <v>0</v>
      </c>
      <c r="D61" s="143">
        <v>0</v>
      </c>
      <c r="E61" s="143">
        <v>0</v>
      </c>
      <c r="F61" s="143">
        <v>0</v>
      </c>
      <c r="G61" s="143">
        <v>0</v>
      </c>
      <c r="H61" s="143">
        <v>0</v>
      </c>
      <c r="I61" s="143">
        <v>0</v>
      </c>
      <c r="J61" s="143">
        <f t="shared" si="5"/>
        <v>0</v>
      </c>
    </row>
    <row r="62" spans="1:10" ht="13.5" hidden="1" thickBot="1" x14ac:dyDescent="0.25">
      <c r="A62" s="115">
        <v>23</v>
      </c>
      <c r="B62" s="36" t="s">
        <v>262</v>
      </c>
      <c r="C62" s="143">
        <v>0</v>
      </c>
      <c r="D62" s="143">
        <v>0</v>
      </c>
      <c r="E62" s="143">
        <v>0</v>
      </c>
      <c r="F62" s="143">
        <v>0</v>
      </c>
      <c r="G62" s="143">
        <v>0</v>
      </c>
      <c r="H62" s="143">
        <v>0</v>
      </c>
      <c r="I62" s="143">
        <v>0</v>
      </c>
      <c r="J62" s="143">
        <f t="shared" si="5"/>
        <v>0</v>
      </c>
    </row>
    <row r="63" spans="1:10" ht="13.5" hidden="1" thickBot="1" x14ac:dyDescent="0.25">
      <c r="A63" s="115">
        <v>24</v>
      </c>
      <c r="B63" s="36" t="s">
        <v>263</v>
      </c>
      <c r="C63" s="143">
        <v>0</v>
      </c>
      <c r="D63" s="143">
        <v>0</v>
      </c>
      <c r="E63" s="143">
        <v>0</v>
      </c>
      <c r="F63" s="143">
        <v>0</v>
      </c>
      <c r="G63" s="143">
        <v>0</v>
      </c>
      <c r="H63" s="143">
        <v>0</v>
      </c>
      <c r="I63" s="143">
        <v>0</v>
      </c>
      <c r="J63" s="143">
        <f t="shared" si="5"/>
        <v>0</v>
      </c>
    </row>
    <row r="64" spans="1:10" ht="13.5" hidden="1" thickBot="1" x14ac:dyDescent="0.25">
      <c r="A64" s="115">
        <f>A63+1</f>
        <v>25</v>
      </c>
      <c r="B64" s="36" t="s">
        <v>700</v>
      </c>
      <c r="C64" s="470"/>
      <c r="D64" s="471"/>
      <c r="E64" s="471"/>
      <c r="F64" s="471"/>
      <c r="G64" s="471"/>
      <c r="H64" s="471"/>
      <c r="I64" s="471"/>
      <c r="J64" s="472"/>
    </row>
  </sheetData>
  <mergeCells count="17">
    <mergeCell ref="A5:J5"/>
    <mergeCell ref="A1:J1"/>
    <mergeCell ref="A2:J2"/>
    <mergeCell ref="A3:J3"/>
    <mergeCell ref="A4:J4"/>
    <mergeCell ref="C64:J64"/>
    <mergeCell ref="C33:J33"/>
    <mergeCell ref="I39:I40"/>
    <mergeCell ref="J39:J40"/>
    <mergeCell ref="A35:J35"/>
    <mergeCell ref="A39:A40"/>
    <mergeCell ref="C39:C40"/>
    <mergeCell ref="D39:D40"/>
    <mergeCell ref="E39:E40"/>
    <mergeCell ref="F39:F40"/>
    <mergeCell ref="G39:G40"/>
    <mergeCell ref="H39:H40"/>
  </mergeCells>
  <printOptions horizontalCentered="1"/>
  <pageMargins left="0.39370078740157483" right="0.39370078740157483" top="0.39370078740157483" bottom="0.39370078740157483" header="0.31496062992125984" footer="0.31496062992125984"/>
  <pageSetup paperSize="9" orientation="landscape" horizontalDpi="0"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14"/>
  <sheetViews>
    <sheetView view="pageBreakPreview" zoomScaleNormal="100" zoomScaleSheetLayoutView="100" workbookViewId="0">
      <selection activeCell="M34" sqref="M34"/>
    </sheetView>
  </sheetViews>
  <sheetFormatPr defaultRowHeight="12.75" x14ac:dyDescent="0.2"/>
  <cols>
    <col min="2" max="2" width="47.5703125" customWidth="1"/>
    <col min="3" max="4" width="17.28515625" customWidth="1"/>
  </cols>
  <sheetData>
    <row r="1" spans="1:4" s="31" customFormat="1" x14ac:dyDescent="0.2">
      <c r="A1" s="518" t="s">
        <v>116</v>
      </c>
      <c r="B1" s="518"/>
      <c r="C1" s="518"/>
      <c r="D1" s="518"/>
    </row>
    <row r="2" spans="1:4" s="31" customFormat="1" x14ac:dyDescent="0.2">
      <c r="A2" s="518" t="s">
        <v>117</v>
      </c>
      <c r="B2" s="518"/>
      <c r="C2" s="518"/>
      <c r="D2" s="518"/>
    </row>
    <row r="3" spans="1:4" s="31" customFormat="1" ht="14.25" x14ac:dyDescent="0.2">
      <c r="A3" s="442" t="str">
        <f>'58.2'!A3:J3</f>
        <v>по состоянию на 31.03.2026</v>
      </c>
      <c r="B3" s="442"/>
      <c r="C3" s="442"/>
      <c r="D3" s="442"/>
    </row>
    <row r="4" spans="1:4" s="31" customFormat="1" ht="15.75" x14ac:dyDescent="0.2">
      <c r="A4" s="437" t="s">
        <v>746</v>
      </c>
      <c r="B4" s="437"/>
      <c r="C4" s="437"/>
      <c r="D4" s="437"/>
    </row>
    <row r="5" spans="1:4" s="31" customFormat="1" ht="15.75" x14ac:dyDescent="0.2">
      <c r="A5" s="437" t="s">
        <v>1075</v>
      </c>
      <c r="B5" s="437"/>
      <c r="C5" s="437"/>
      <c r="D5" s="437"/>
    </row>
    <row r="6" spans="1:4" s="31" customFormat="1" x14ac:dyDescent="0.2"/>
    <row r="7" spans="1:4" s="31" customFormat="1" ht="26.25" customHeight="1" x14ac:dyDescent="0.2">
      <c r="A7" s="280" t="s">
        <v>0</v>
      </c>
      <c r="B7" s="280" t="s">
        <v>2</v>
      </c>
      <c r="C7" s="280" t="s">
        <v>747</v>
      </c>
      <c r="D7" s="280" t="s">
        <v>713</v>
      </c>
    </row>
    <row r="8" spans="1:4" s="31" customFormat="1" x14ac:dyDescent="0.2">
      <c r="A8" s="280">
        <v>1</v>
      </c>
      <c r="B8" s="280">
        <v>2</v>
      </c>
      <c r="C8" s="280">
        <v>3</v>
      </c>
      <c r="D8" s="280">
        <v>4</v>
      </c>
    </row>
    <row r="9" spans="1:4" s="31" customFormat="1" x14ac:dyDescent="0.2">
      <c r="A9" s="217">
        <v>1</v>
      </c>
      <c r="B9" s="281" t="s">
        <v>266</v>
      </c>
      <c r="C9" s="327">
        <f>'58.2'!J24</f>
        <v>869912</v>
      </c>
      <c r="D9" s="327">
        <f>'58.2'!J55</f>
        <v>1330000</v>
      </c>
    </row>
    <row r="10" spans="1:4" s="31" customFormat="1" ht="13.5" hidden="1" customHeight="1" thickBot="1" x14ac:dyDescent="0.25">
      <c r="A10" s="218">
        <v>2</v>
      </c>
      <c r="B10" s="219" t="s">
        <v>267</v>
      </c>
      <c r="C10" s="380">
        <v>0</v>
      </c>
      <c r="D10" s="380">
        <v>0</v>
      </c>
    </row>
    <row r="11" spans="1:4" s="31" customFormat="1" ht="13.5" hidden="1" customHeight="1" thickBot="1" x14ac:dyDescent="0.25">
      <c r="A11" s="35">
        <v>3</v>
      </c>
      <c r="B11" s="37" t="s">
        <v>268</v>
      </c>
      <c r="C11" s="165">
        <v>0</v>
      </c>
      <c r="D11" s="165">
        <v>0</v>
      </c>
    </row>
    <row r="12" spans="1:4" s="31" customFormat="1" ht="13.5" hidden="1" customHeight="1" thickBot="1" x14ac:dyDescent="0.25">
      <c r="A12" s="35">
        <v>4</v>
      </c>
      <c r="B12" s="37" t="s">
        <v>269</v>
      </c>
      <c r="C12" s="165">
        <v>0</v>
      </c>
      <c r="D12" s="165">
        <v>0</v>
      </c>
    </row>
    <row r="13" spans="1:4" s="31" customFormat="1" ht="13.5" hidden="1" customHeight="1" thickBot="1" x14ac:dyDescent="0.25">
      <c r="A13" s="35">
        <v>5</v>
      </c>
      <c r="B13" s="37" t="s">
        <v>270</v>
      </c>
      <c r="C13" s="165">
        <v>0</v>
      </c>
      <c r="D13" s="165">
        <v>0</v>
      </c>
    </row>
    <row r="14" spans="1:4" s="31" customFormat="1" x14ac:dyDescent="0.2"/>
  </sheetData>
  <mergeCells count="5">
    <mergeCell ref="A1:D1"/>
    <mergeCell ref="A2:D2"/>
    <mergeCell ref="A3:D3"/>
    <mergeCell ref="A4:D4"/>
    <mergeCell ref="A5:D5"/>
  </mergeCells>
  <printOptions horizontalCentered="1"/>
  <pageMargins left="0.39370078740157483" right="0.39370078740157483" top="0.39370078740157483" bottom="0.39370078740157483" header="0.31496062992125984" footer="0.31496062992125984"/>
  <pageSetup paperSize="9" orientation="portrait" horizontalDpi="0" verticalDpi="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6"/>
  <sheetViews>
    <sheetView view="pageBreakPreview" zoomScaleNormal="100" zoomScaleSheetLayoutView="100" workbookViewId="0">
      <selection activeCell="P27" sqref="P27"/>
    </sheetView>
  </sheetViews>
  <sheetFormatPr defaultRowHeight="12.75" x14ac:dyDescent="0.2"/>
  <cols>
    <col min="1" max="1" width="7.5703125" style="31" customWidth="1"/>
    <col min="2" max="2" width="60.7109375" style="31" customWidth="1"/>
    <col min="3" max="3" width="27.85546875" style="31" customWidth="1"/>
    <col min="4" max="16384" width="9.140625" style="31"/>
  </cols>
  <sheetData>
    <row r="1" spans="1:3" ht="15.75" x14ac:dyDescent="0.25">
      <c r="A1" s="502" t="s">
        <v>116</v>
      </c>
      <c r="B1" s="502"/>
      <c r="C1" s="502"/>
    </row>
    <row r="2" spans="1:3" ht="15.75" x14ac:dyDescent="0.25">
      <c r="A2" s="502" t="s">
        <v>117</v>
      </c>
      <c r="B2" s="502"/>
      <c r="C2" s="502"/>
    </row>
    <row r="3" spans="1:3" ht="15.75" x14ac:dyDescent="0.25">
      <c r="A3" s="502" t="str">
        <f>'58.1'!A3:J3</f>
        <v>по состоянию на 31.03.2026</v>
      </c>
      <c r="B3" s="502"/>
      <c r="C3" s="502"/>
    </row>
    <row r="4" spans="1:3" ht="14.25" x14ac:dyDescent="0.2">
      <c r="A4" s="503" t="s">
        <v>749</v>
      </c>
      <c r="B4" s="503"/>
      <c r="C4" s="503"/>
    </row>
    <row r="5" spans="1:3" ht="14.25" x14ac:dyDescent="0.2">
      <c r="A5" s="503" t="s">
        <v>748</v>
      </c>
      <c r="B5" s="503"/>
      <c r="C5" s="503"/>
    </row>
    <row r="6" spans="1:3" ht="13.5" thickBot="1" x14ac:dyDescent="0.25"/>
    <row r="7" spans="1:3" ht="37.5" customHeight="1" thickBot="1" x14ac:dyDescent="0.25">
      <c r="A7" s="118" t="s">
        <v>0</v>
      </c>
      <c r="B7" s="118" t="s">
        <v>2</v>
      </c>
      <c r="C7" s="118" t="s">
        <v>899</v>
      </c>
    </row>
    <row r="8" spans="1:3" ht="13.5" thickBot="1" x14ac:dyDescent="0.25">
      <c r="A8" s="118">
        <v>1</v>
      </c>
      <c r="B8" s="118">
        <v>2</v>
      </c>
      <c r="C8" s="118">
        <v>3</v>
      </c>
    </row>
    <row r="9" spans="1:3" ht="48.75" customHeight="1" thickBot="1" x14ac:dyDescent="0.25">
      <c r="A9" s="140">
        <v>1</v>
      </c>
      <c r="B9" s="68" t="s">
        <v>1076</v>
      </c>
      <c r="C9" s="140" t="s">
        <v>115</v>
      </c>
    </row>
    <row r="10" spans="1:3" s="60" customFormat="1" ht="56.25" customHeight="1" thickBot="1" x14ac:dyDescent="0.25">
      <c r="A10" s="140">
        <v>2</v>
      </c>
      <c r="B10" s="68" t="s">
        <v>1077</v>
      </c>
      <c r="C10" s="140" t="s">
        <v>115</v>
      </c>
    </row>
    <row r="11" spans="1:3" s="60" customFormat="1" x14ac:dyDescent="0.2"/>
    <row r="12" spans="1:3" s="60" customFormat="1" x14ac:dyDescent="0.2"/>
    <row r="13" spans="1:3" s="60" customFormat="1" x14ac:dyDescent="0.2">
      <c r="B13" s="279" t="s">
        <v>114</v>
      </c>
      <c r="C13" s="141" t="s">
        <v>867</v>
      </c>
    </row>
    <row r="14" spans="1:3" x14ac:dyDescent="0.2">
      <c r="A14" s="60"/>
    </row>
    <row r="16" spans="1:3" x14ac:dyDescent="0.2">
      <c r="A16" s="91" t="s">
        <v>1158</v>
      </c>
    </row>
  </sheetData>
  <mergeCells count="5">
    <mergeCell ref="A1:C1"/>
    <mergeCell ref="A2:C2"/>
    <mergeCell ref="A3:C3"/>
    <mergeCell ref="A4:C4"/>
    <mergeCell ref="A5:C5"/>
  </mergeCell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C11"/>
  <sheetViews>
    <sheetView view="pageBreakPreview" zoomScaleNormal="100" zoomScaleSheetLayoutView="100" workbookViewId="0">
      <selection activeCell="F14" sqref="F14"/>
    </sheetView>
  </sheetViews>
  <sheetFormatPr defaultRowHeight="12.75" x14ac:dyDescent="0.2"/>
  <cols>
    <col min="1" max="1" width="9.140625" style="31"/>
    <col min="2" max="2" width="21.140625" style="31" customWidth="1"/>
    <col min="3" max="3" width="93.42578125" style="31" customWidth="1"/>
    <col min="4" max="16384" width="9.140625" style="31"/>
  </cols>
  <sheetData>
    <row r="1" spans="1:3" ht="15.75" x14ac:dyDescent="0.2">
      <c r="A1" s="436" t="s">
        <v>116</v>
      </c>
      <c r="B1" s="436"/>
      <c r="C1" s="436"/>
    </row>
    <row r="2" spans="1:3" ht="15.75" x14ac:dyDescent="0.2">
      <c r="A2" s="437" t="s">
        <v>117</v>
      </c>
      <c r="B2" s="437"/>
      <c r="C2" s="437"/>
    </row>
    <row r="3" spans="1:3" ht="15.75" x14ac:dyDescent="0.2">
      <c r="A3" s="441" t="str">
        <f>'1'!A3:C3</f>
        <v>по состоянию на 31.03.2026</v>
      </c>
      <c r="B3" s="441"/>
      <c r="C3" s="441"/>
    </row>
    <row r="4" spans="1:3" ht="14.25" x14ac:dyDescent="0.2">
      <c r="A4" s="438" t="s">
        <v>799</v>
      </c>
      <c r="B4" s="438"/>
      <c r="C4" s="438"/>
    </row>
    <row r="5" spans="1:3" ht="14.25" x14ac:dyDescent="0.2">
      <c r="A5" s="438" t="s">
        <v>800</v>
      </c>
      <c r="B5" s="438"/>
      <c r="C5" s="438"/>
    </row>
    <row r="6" spans="1:3" x14ac:dyDescent="0.2">
      <c r="C6" s="34" t="s">
        <v>178</v>
      </c>
    </row>
    <row r="7" spans="1:3" ht="25.5" x14ac:dyDescent="0.2">
      <c r="A7" s="280" t="s">
        <v>0</v>
      </c>
      <c r="B7" s="280" t="s">
        <v>2</v>
      </c>
      <c r="C7" s="280" t="s">
        <v>700</v>
      </c>
    </row>
    <row r="8" spans="1:3" ht="15" x14ac:dyDescent="0.2">
      <c r="A8" s="237">
        <v>1</v>
      </c>
      <c r="B8" s="237">
        <v>2</v>
      </c>
      <c r="C8" s="237">
        <v>3</v>
      </c>
    </row>
    <row r="9" spans="1:3" ht="107.25" customHeight="1" x14ac:dyDescent="0.2">
      <c r="A9" s="440">
        <v>1</v>
      </c>
      <c r="B9" s="440" t="s">
        <v>801</v>
      </c>
      <c r="C9" s="439" t="s">
        <v>1078</v>
      </c>
    </row>
    <row r="10" spans="1:3" ht="409.5" customHeight="1" x14ac:dyDescent="0.2">
      <c r="A10" s="440"/>
      <c r="B10" s="440"/>
      <c r="C10" s="439"/>
    </row>
    <row r="11" spans="1:3" ht="123" customHeight="1" x14ac:dyDescent="0.2">
      <c r="A11" s="63">
        <v>2</v>
      </c>
      <c r="B11" s="217" t="s">
        <v>802</v>
      </c>
      <c r="C11" s="163" t="s">
        <v>115</v>
      </c>
    </row>
  </sheetData>
  <mergeCells count="8">
    <mergeCell ref="C9:C10"/>
    <mergeCell ref="B9:B10"/>
    <mergeCell ref="A9:A10"/>
    <mergeCell ref="A1:C1"/>
    <mergeCell ref="A2:C2"/>
    <mergeCell ref="A4:C4"/>
    <mergeCell ref="A3:C3"/>
    <mergeCell ref="A5:C5"/>
  </mergeCells>
  <printOptions horizontalCentered="1"/>
  <pageMargins left="0.39370078740157483" right="0.39370078740157483" top="0.39370078740157483" bottom="0.39370078740157483" header="0.31496062992125984" footer="0.31496062992125984"/>
  <pageSetup paperSize="9" scale="78" fitToHeight="1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4"/>
  <sheetViews>
    <sheetView view="pageBreakPreview" zoomScaleNormal="100" zoomScaleSheetLayoutView="100" workbookViewId="0">
      <selection activeCell="F14" sqref="F14"/>
    </sheetView>
  </sheetViews>
  <sheetFormatPr defaultRowHeight="12.75" x14ac:dyDescent="0.2"/>
  <cols>
    <col min="1" max="1" width="8.140625" style="31" customWidth="1"/>
    <col min="2" max="2" width="35.7109375" style="31" customWidth="1"/>
    <col min="3" max="3" width="47.140625" style="31" customWidth="1"/>
    <col min="4" max="16384" width="9.140625" style="31"/>
  </cols>
  <sheetData>
    <row r="1" spans="1:3" ht="15.75" x14ac:dyDescent="0.2">
      <c r="A1" s="436" t="s">
        <v>116</v>
      </c>
      <c r="B1" s="436"/>
      <c r="C1" s="436"/>
    </row>
    <row r="2" spans="1:3" ht="15.75" x14ac:dyDescent="0.2">
      <c r="A2" s="437" t="s">
        <v>117</v>
      </c>
      <c r="B2" s="437"/>
      <c r="C2" s="437"/>
    </row>
    <row r="3" spans="1:3" ht="15.75" x14ac:dyDescent="0.2">
      <c r="A3" s="437" t="str">
        <f>'2'!A3:C3</f>
        <v>по состоянию на 31.03.2026</v>
      </c>
      <c r="B3" s="437"/>
      <c r="C3" s="437"/>
    </row>
    <row r="4" spans="1:3" ht="14.25" x14ac:dyDescent="0.2">
      <c r="A4" s="442" t="s">
        <v>804</v>
      </c>
      <c r="B4" s="442"/>
      <c r="C4" s="442"/>
    </row>
    <row r="5" spans="1:3" ht="14.25" x14ac:dyDescent="0.2">
      <c r="A5" s="442" t="s">
        <v>803</v>
      </c>
      <c r="B5" s="442"/>
      <c r="C5" s="442"/>
    </row>
    <row r="6" spans="1:3" x14ac:dyDescent="0.2">
      <c r="C6" s="34" t="s">
        <v>179</v>
      </c>
    </row>
    <row r="7" spans="1:3" ht="25.5" x14ac:dyDescent="0.2">
      <c r="A7" s="280" t="s">
        <v>0</v>
      </c>
      <c r="B7" s="280" t="s">
        <v>2</v>
      </c>
      <c r="C7" s="280" t="s">
        <v>700</v>
      </c>
    </row>
    <row r="8" spans="1:3" ht="15" x14ac:dyDescent="0.2">
      <c r="A8" s="237">
        <v>1</v>
      </c>
      <c r="B8" s="237">
        <v>3</v>
      </c>
      <c r="C8" s="237">
        <v>4</v>
      </c>
    </row>
    <row r="9" spans="1:3" ht="89.25" x14ac:dyDescent="0.2">
      <c r="A9" s="217">
        <v>1</v>
      </c>
      <c r="B9" s="281" t="s">
        <v>805</v>
      </c>
      <c r="C9" s="281" t="s">
        <v>180</v>
      </c>
    </row>
    <row r="10" spans="1:3" ht="47.25" customHeight="1" x14ac:dyDescent="0.2">
      <c r="A10" s="217">
        <v>2</v>
      </c>
      <c r="B10" s="281" t="s">
        <v>181</v>
      </c>
      <c r="C10" s="282" t="s">
        <v>1108</v>
      </c>
    </row>
    <row r="11" spans="1:3" ht="51" x14ac:dyDescent="0.2">
      <c r="A11" s="217">
        <v>3</v>
      </c>
      <c r="B11" s="281" t="s">
        <v>806</v>
      </c>
      <c r="C11" s="217" t="s">
        <v>115</v>
      </c>
    </row>
    <row r="12" spans="1:3" ht="25.5" x14ac:dyDescent="0.2">
      <c r="A12" s="217">
        <v>4</v>
      </c>
      <c r="B12" s="281" t="s">
        <v>807</v>
      </c>
      <c r="C12" s="217" t="s">
        <v>115</v>
      </c>
    </row>
    <row r="13" spans="1:3" ht="102" x14ac:dyDescent="0.2">
      <c r="A13" s="217">
        <v>5</v>
      </c>
      <c r="B13" s="281" t="s">
        <v>808</v>
      </c>
      <c r="C13" s="217" t="s">
        <v>115</v>
      </c>
    </row>
    <row r="14" spans="1:3" ht="15" x14ac:dyDescent="0.2">
      <c r="A14" s="38"/>
    </row>
  </sheetData>
  <mergeCells count="5">
    <mergeCell ref="A1:C1"/>
    <mergeCell ref="A2:C2"/>
    <mergeCell ref="A4:C4"/>
    <mergeCell ref="A3:C3"/>
    <mergeCell ref="A5:C5"/>
  </mergeCells>
  <printOptions horizontalCentered="1"/>
  <pageMargins left="0.39370078740157483" right="0.39370078740157483" top="0.3937007874015748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74"/>
  <sheetViews>
    <sheetView view="pageBreakPreview" zoomScaleNormal="100" zoomScaleSheetLayoutView="100" workbookViewId="0">
      <selection activeCell="F14" sqref="F14"/>
    </sheetView>
  </sheetViews>
  <sheetFormatPr defaultRowHeight="12.75" x14ac:dyDescent="0.2"/>
  <cols>
    <col min="1" max="1" width="7" style="31" customWidth="1"/>
    <col min="2" max="2" width="42.5703125" style="31" customWidth="1"/>
    <col min="3" max="3" width="45.28515625" style="31" customWidth="1"/>
    <col min="4" max="16384" width="9.140625" style="31"/>
  </cols>
  <sheetData>
    <row r="1" spans="1:3" ht="15.75" x14ac:dyDescent="0.2">
      <c r="A1" s="436" t="s">
        <v>116</v>
      </c>
      <c r="B1" s="436"/>
      <c r="C1" s="436"/>
    </row>
    <row r="2" spans="1:3" ht="15.75" x14ac:dyDescent="0.2">
      <c r="A2" s="437" t="s">
        <v>117</v>
      </c>
      <c r="B2" s="437"/>
      <c r="C2" s="437"/>
    </row>
    <row r="3" spans="1:3" ht="15.75" x14ac:dyDescent="0.2">
      <c r="A3" s="437" t="str">
        <f>'3'!A3:C3</f>
        <v>по состоянию на 31.03.2026</v>
      </c>
      <c r="B3" s="437"/>
      <c r="C3" s="437"/>
    </row>
    <row r="4" spans="1:3" ht="14.25" x14ac:dyDescent="0.2">
      <c r="A4" s="438" t="s">
        <v>810</v>
      </c>
      <c r="B4" s="438"/>
      <c r="C4" s="438"/>
    </row>
    <row r="5" spans="1:3" ht="14.25" x14ac:dyDescent="0.2">
      <c r="A5" s="438" t="s">
        <v>809</v>
      </c>
      <c r="B5" s="438"/>
      <c r="C5" s="438"/>
    </row>
    <row r="6" spans="1:3" x14ac:dyDescent="0.2">
      <c r="C6" s="34" t="s">
        <v>182</v>
      </c>
    </row>
    <row r="7" spans="1:3" ht="25.5" x14ac:dyDescent="0.2">
      <c r="A7" s="280" t="s">
        <v>0</v>
      </c>
      <c r="B7" s="280" t="s">
        <v>2</v>
      </c>
      <c r="C7" s="280" t="s">
        <v>700</v>
      </c>
    </row>
    <row r="8" spans="1:3" ht="15" x14ac:dyDescent="0.2">
      <c r="A8" s="237">
        <v>1</v>
      </c>
      <c r="B8" s="237">
        <v>2</v>
      </c>
      <c r="C8" s="237">
        <v>3</v>
      </c>
    </row>
    <row r="9" spans="1:3" x14ac:dyDescent="0.2">
      <c r="A9" s="443" t="s">
        <v>811</v>
      </c>
      <c r="B9" s="443"/>
      <c r="C9" s="443"/>
    </row>
    <row r="10" spans="1:3" ht="89.25" x14ac:dyDescent="0.2">
      <c r="A10" s="217">
        <v>1</v>
      </c>
      <c r="B10" s="281" t="s">
        <v>812</v>
      </c>
      <c r="C10" s="282" t="s">
        <v>183</v>
      </c>
    </row>
    <row r="11" spans="1:3" ht="63.75" x14ac:dyDescent="0.2">
      <c r="A11" s="217">
        <v>2</v>
      </c>
      <c r="B11" s="281" t="s">
        <v>813</v>
      </c>
      <c r="C11" s="281" t="s">
        <v>184</v>
      </c>
    </row>
    <row r="12" spans="1:3" ht="51" x14ac:dyDescent="0.2">
      <c r="A12" s="217">
        <v>3</v>
      </c>
      <c r="B12" s="281" t="s">
        <v>814</v>
      </c>
      <c r="C12" s="282" t="s">
        <v>815</v>
      </c>
    </row>
    <row r="13" spans="1:3" ht="51" x14ac:dyDescent="0.2">
      <c r="A13" s="217">
        <v>4</v>
      </c>
      <c r="B13" s="281" t="s">
        <v>185</v>
      </c>
      <c r="C13" s="282" t="s">
        <v>186</v>
      </c>
    </row>
    <row r="14" spans="1:3" ht="76.5" x14ac:dyDescent="0.2">
      <c r="A14" s="217">
        <v>5</v>
      </c>
      <c r="B14" s="281" t="s">
        <v>816</v>
      </c>
      <c r="C14" s="282" t="s">
        <v>817</v>
      </c>
    </row>
    <row r="15" spans="1:3" ht="38.25" x14ac:dyDescent="0.2">
      <c r="A15" s="217">
        <v>6</v>
      </c>
      <c r="B15" s="281" t="s">
        <v>818</v>
      </c>
      <c r="C15" s="217" t="s">
        <v>115</v>
      </c>
    </row>
    <row r="16" spans="1:3" x14ac:dyDescent="0.2">
      <c r="A16" s="443" t="s">
        <v>187</v>
      </c>
      <c r="B16" s="443"/>
      <c r="C16" s="443"/>
    </row>
    <row r="17" spans="1:3" ht="216.75" x14ac:dyDescent="0.2">
      <c r="A17" s="217">
        <v>7</v>
      </c>
      <c r="B17" s="281" t="s">
        <v>819</v>
      </c>
      <c r="C17" s="281" t="s">
        <v>1106</v>
      </c>
    </row>
    <row r="18" spans="1:3" x14ac:dyDescent="0.2">
      <c r="A18" s="440">
        <v>8</v>
      </c>
      <c r="B18" s="444" t="s">
        <v>820</v>
      </c>
      <c r="C18" s="445" t="s">
        <v>704</v>
      </c>
    </row>
    <row r="19" spans="1:3" x14ac:dyDescent="0.2">
      <c r="A19" s="440"/>
      <c r="B19" s="444"/>
      <c r="C19" s="445"/>
    </row>
    <row r="20" spans="1:3" x14ac:dyDescent="0.2">
      <c r="A20" s="443" t="s">
        <v>821</v>
      </c>
      <c r="B20" s="443"/>
      <c r="C20" s="443"/>
    </row>
    <row r="21" spans="1:3" ht="153" x14ac:dyDescent="0.2">
      <c r="A21" s="217">
        <v>9</v>
      </c>
      <c r="B21" s="281" t="s">
        <v>822</v>
      </c>
      <c r="C21" s="282" t="s">
        <v>823</v>
      </c>
    </row>
    <row r="22" spans="1:3" ht="127.5" x14ac:dyDescent="0.2">
      <c r="A22" s="217">
        <v>10</v>
      </c>
      <c r="B22" s="281" t="s">
        <v>188</v>
      </c>
      <c r="C22" s="282" t="s">
        <v>189</v>
      </c>
    </row>
    <row r="23" spans="1:3" ht="63.75" x14ac:dyDescent="0.2">
      <c r="A23" s="217">
        <v>11</v>
      </c>
      <c r="B23" s="281" t="s">
        <v>190</v>
      </c>
      <c r="C23" s="217" t="s">
        <v>1107</v>
      </c>
    </row>
    <row r="24" spans="1:3" ht="51" x14ac:dyDescent="0.2">
      <c r="A24" s="217">
        <v>12</v>
      </c>
      <c r="B24" s="281" t="s">
        <v>191</v>
      </c>
      <c r="C24" s="217" t="s">
        <v>115</v>
      </c>
    </row>
    <row r="25" spans="1:3" ht="38.25" x14ac:dyDescent="0.2">
      <c r="A25" s="217">
        <v>13</v>
      </c>
      <c r="B25" s="281" t="s">
        <v>192</v>
      </c>
      <c r="C25" s="281" t="s">
        <v>193</v>
      </c>
    </row>
    <row r="26" spans="1:3" ht="38.25" x14ac:dyDescent="0.2">
      <c r="A26" s="217">
        <v>14</v>
      </c>
      <c r="B26" s="281" t="s">
        <v>824</v>
      </c>
      <c r="C26" s="217" t="s">
        <v>115</v>
      </c>
    </row>
    <row r="27" spans="1:3" ht="114.75" x14ac:dyDescent="0.2">
      <c r="A27" s="217">
        <v>15</v>
      </c>
      <c r="B27" s="281" t="s">
        <v>825</v>
      </c>
      <c r="C27" s="282" t="s">
        <v>223</v>
      </c>
    </row>
    <row r="28" spans="1:3" ht="51" x14ac:dyDescent="0.2">
      <c r="A28" s="217">
        <v>16</v>
      </c>
      <c r="B28" s="281" t="s">
        <v>194</v>
      </c>
      <c r="C28" s="217" t="s">
        <v>115</v>
      </c>
    </row>
    <row r="29" spans="1:3" ht="38.25" x14ac:dyDescent="0.2">
      <c r="A29" s="217">
        <v>17</v>
      </c>
      <c r="B29" s="281" t="s">
        <v>195</v>
      </c>
      <c r="C29" s="217" t="s">
        <v>115</v>
      </c>
    </row>
    <row r="30" spans="1:3" ht="25.5" x14ac:dyDescent="0.2">
      <c r="A30" s="217">
        <v>18</v>
      </c>
      <c r="B30" s="281" t="s">
        <v>196</v>
      </c>
      <c r="C30" s="217" t="s">
        <v>115</v>
      </c>
    </row>
    <row r="31" spans="1:3" x14ac:dyDescent="0.2">
      <c r="A31" s="443" t="s">
        <v>197</v>
      </c>
      <c r="B31" s="443"/>
      <c r="C31" s="443"/>
    </row>
    <row r="32" spans="1:3" ht="51" x14ac:dyDescent="0.2">
      <c r="A32" s="217">
        <v>19</v>
      </c>
      <c r="B32" s="281" t="s">
        <v>826</v>
      </c>
      <c r="C32" s="217" t="s">
        <v>115</v>
      </c>
    </row>
    <row r="33" spans="1:3" ht="51" x14ac:dyDescent="0.2">
      <c r="A33" s="217">
        <v>20</v>
      </c>
      <c r="B33" s="281" t="s">
        <v>198</v>
      </c>
      <c r="C33" s="217" t="s">
        <v>115</v>
      </c>
    </row>
    <row r="34" spans="1:3" ht="63.75" x14ac:dyDescent="0.2">
      <c r="A34" s="217">
        <v>21</v>
      </c>
      <c r="B34" s="281" t="s">
        <v>199</v>
      </c>
      <c r="C34" s="217" t="s">
        <v>115</v>
      </c>
    </row>
    <row r="35" spans="1:3" x14ac:dyDescent="0.2">
      <c r="A35" s="443" t="s">
        <v>200</v>
      </c>
      <c r="B35" s="443"/>
      <c r="C35" s="443"/>
    </row>
    <row r="36" spans="1:3" ht="25.5" x14ac:dyDescent="0.2">
      <c r="A36" s="217">
        <v>22</v>
      </c>
      <c r="B36" s="281" t="s">
        <v>201</v>
      </c>
      <c r="C36" s="281" t="s">
        <v>202</v>
      </c>
    </row>
    <row r="37" spans="1:3" ht="89.25" x14ac:dyDescent="0.2">
      <c r="A37" s="440">
        <v>23</v>
      </c>
      <c r="B37" s="444" t="s">
        <v>203</v>
      </c>
      <c r="C37" s="283" t="s">
        <v>204</v>
      </c>
    </row>
    <row r="38" spans="1:3" ht="38.25" x14ac:dyDescent="0.2">
      <c r="A38" s="440"/>
      <c r="B38" s="444"/>
      <c r="C38" s="283" t="s">
        <v>205</v>
      </c>
    </row>
    <row r="39" spans="1:3" x14ac:dyDescent="0.2">
      <c r="A39" s="440"/>
      <c r="B39" s="444"/>
      <c r="C39" s="283" t="s">
        <v>206</v>
      </c>
    </row>
    <row r="40" spans="1:3" ht="127.5" x14ac:dyDescent="0.2">
      <c r="A40" s="217">
        <v>24</v>
      </c>
      <c r="B40" s="281" t="s">
        <v>207</v>
      </c>
      <c r="C40" s="281" t="s">
        <v>224</v>
      </c>
    </row>
    <row r="41" spans="1:3" x14ac:dyDescent="0.2">
      <c r="A41" s="443" t="s">
        <v>827</v>
      </c>
      <c r="B41" s="443"/>
      <c r="C41" s="443"/>
    </row>
    <row r="42" spans="1:3" ht="51" x14ac:dyDescent="0.2">
      <c r="A42" s="217">
        <v>25</v>
      </c>
      <c r="B42" s="281" t="s">
        <v>828</v>
      </c>
      <c r="C42" s="281" t="s">
        <v>208</v>
      </c>
    </row>
    <row r="43" spans="1:3" ht="51" x14ac:dyDescent="0.2">
      <c r="A43" s="217">
        <v>26</v>
      </c>
      <c r="B43" s="281" t="s">
        <v>829</v>
      </c>
      <c r="C43" s="217" t="s">
        <v>115</v>
      </c>
    </row>
    <row r="44" spans="1:3" ht="51" x14ac:dyDescent="0.2">
      <c r="A44" s="217">
        <v>27</v>
      </c>
      <c r="B44" s="281" t="s">
        <v>830</v>
      </c>
      <c r="C44" s="281" t="s">
        <v>209</v>
      </c>
    </row>
    <row r="45" spans="1:3" ht="216.75" x14ac:dyDescent="0.2">
      <c r="A45" s="217">
        <v>28</v>
      </c>
      <c r="B45" s="281" t="s">
        <v>831</v>
      </c>
      <c r="C45" s="281" t="s">
        <v>210</v>
      </c>
    </row>
    <row r="46" spans="1:3" x14ac:dyDescent="0.2">
      <c r="A46" s="443" t="s">
        <v>832</v>
      </c>
      <c r="B46" s="443"/>
      <c r="C46" s="443"/>
    </row>
    <row r="47" spans="1:3" ht="25.5" x14ac:dyDescent="0.2">
      <c r="A47" s="217">
        <v>29</v>
      </c>
      <c r="B47" s="281" t="s">
        <v>833</v>
      </c>
      <c r="C47" s="217" t="s">
        <v>115</v>
      </c>
    </row>
    <row r="48" spans="1:3" ht="51" x14ac:dyDescent="0.2">
      <c r="A48" s="217">
        <v>30</v>
      </c>
      <c r="B48" s="281" t="s">
        <v>834</v>
      </c>
      <c r="C48" s="217" t="s">
        <v>115</v>
      </c>
    </row>
    <row r="49" spans="1:3" ht="51" x14ac:dyDescent="0.2">
      <c r="A49" s="217">
        <v>31</v>
      </c>
      <c r="B49" s="281" t="s">
        <v>835</v>
      </c>
      <c r="C49" s="217" t="s">
        <v>115</v>
      </c>
    </row>
    <row r="50" spans="1:3" ht="63.75" x14ac:dyDescent="0.2">
      <c r="A50" s="217">
        <v>32</v>
      </c>
      <c r="B50" s="281" t="s">
        <v>836</v>
      </c>
      <c r="C50" s="217" t="s">
        <v>115</v>
      </c>
    </row>
    <row r="51" spans="1:3" ht="63.75" x14ac:dyDescent="0.2">
      <c r="A51" s="217">
        <v>33</v>
      </c>
      <c r="B51" s="281" t="s">
        <v>837</v>
      </c>
      <c r="C51" s="217" t="s">
        <v>115</v>
      </c>
    </row>
    <row r="52" spans="1:3" ht="25.5" x14ac:dyDescent="0.2">
      <c r="A52" s="217">
        <v>34</v>
      </c>
      <c r="B52" s="281" t="s">
        <v>211</v>
      </c>
      <c r="C52" s="217" t="s">
        <v>115</v>
      </c>
    </row>
    <row r="53" spans="1:3" x14ac:dyDescent="0.2">
      <c r="A53" s="443" t="s">
        <v>212</v>
      </c>
      <c r="B53" s="443"/>
      <c r="C53" s="443"/>
    </row>
    <row r="54" spans="1:3" ht="318.75" x14ac:dyDescent="0.2">
      <c r="A54" s="217">
        <v>35</v>
      </c>
      <c r="B54" s="281" t="s">
        <v>838</v>
      </c>
      <c r="C54" s="284" t="s">
        <v>213</v>
      </c>
    </row>
    <row r="55" spans="1:3" ht="25.5" x14ac:dyDescent="0.2">
      <c r="A55" s="217">
        <v>36</v>
      </c>
      <c r="B55" s="281" t="s">
        <v>839</v>
      </c>
      <c r="C55" s="217" t="s">
        <v>115</v>
      </c>
    </row>
    <row r="56" spans="1:3" ht="63.75" x14ac:dyDescent="0.2">
      <c r="A56" s="217">
        <v>37</v>
      </c>
      <c r="B56" s="281" t="s">
        <v>214</v>
      </c>
      <c r="C56" s="217" t="s">
        <v>115</v>
      </c>
    </row>
    <row r="57" spans="1:3" ht="51" x14ac:dyDescent="0.2">
      <c r="A57" s="217">
        <v>38</v>
      </c>
      <c r="B57" s="281" t="s">
        <v>840</v>
      </c>
      <c r="C57" s="217" t="s">
        <v>115</v>
      </c>
    </row>
    <row r="58" spans="1:3" x14ac:dyDescent="0.2">
      <c r="A58" s="443" t="s">
        <v>841</v>
      </c>
      <c r="B58" s="443"/>
      <c r="C58" s="443"/>
    </row>
    <row r="59" spans="1:3" ht="267.75" x14ac:dyDescent="0.2">
      <c r="A59" s="217">
        <v>39</v>
      </c>
      <c r="B59" s="281" t="s">
        <v>1079</v>
      </c>
      <c r="C59" s="217" t="s">
        <v>1080</v>
      </c>
    </row>
    <row r="60" spans="1:3" ht="76.5" x14ac:dyDescent="0.2">
      <c r="A60" s="217">
        <v>40</v>
      </c>
      <c r="B60" s="281" t="s">
        <v>842</v>
      </c>
      <c r="C60" s="285" t="s">
        <v>115</v>
      </c>
    </row>
    <row r="61" spans="1:3" ht="63.75" x14ac:dyDescent="0.2">
      <c r="A61" s="217">
        <v>41</v>
      </c>
      <c r="B61" s="281" t="s">
        <v>843</v>
      </c>
      <c r="C61" s="217" t="s">
        <v>1081</v>
      </c>
    </row>
    <row r="62" spans="1:3" ht="153" x14ac:dyDescent="0.2">
      <c r="A62" s="217">
        <v>42</v>
      </c>
      <c r="B62" s="281" t="s">
        <v>648</v>
      </c>
      <c r="C62" s="285" t="s">
        <v>1082</v>
      </c>
    </row>
    <row r="63" spans="1:3" ht="25.5" x14ac:dyDescent="0.2">
      <c r="A63" s="217">
        <v>43</v>
      </c>
      <c r="B63" s="281" t="s">
        <v>649</v>
      </c>
      <c r="C63" s="285" t="s">
        <v>115</v>
      </c>
    </row>
    <row r="64" spans="1:3" x14ac:dyDescent="0.2">
      <c r="A64" s="443" t="s">
        <v>844</v>
      </c>
      <c r="B64" s="443"/>
      <c r="C64" s="443"/>
    </row>
    <row r="65" spans="1:3" ht="38.25" x14ac:dyDescent="0.2">
      <c r="A65" s="217">
        <v>44</v>
      </c>
      <c r="B65" s="281" t="s">
        <v>215</v>
      </c>
      <c r="C65" s="217" t="s">
        <v>115</v>
      </c>
    </row>
    <row r="66" spans="1:3" ht="38.25" x14ac:dyDescent="0.2">
      <c r="A66" s="217">
        <v>45</v>
      </c>
      <c r="B66" s="281" t="s">
        <v>845</v>
      </c>
      <c r="C66" s="217" t="s">
        <v>115</v>
      </c>
    </row>
    <row r="67" spans="1:3" ht="114.75" x14ac:dyDescent="0.2">
      <c r="A67" s="217">
        <v>46</v>
      </c>
      <c r="B67" s="281" t="s">
        <v>216</v>
      </c>
      <c r="C67" s="282" t="s">
        <v>217</v>
      </c>
    </row>
    <row r="68" spans="1:3" ht="89.25" x14ac:dyDescent="0.2">
      <c r="A68" s="217">
        <v>47</v>
      </c>
      <c r="B68" s="281" t="s">
        <v>218</v>
      </c>
      <c r="C68" s="282" t="s">
        <v>219</v>
      </c>
    </row>
    <row r="69" spans="1:3" ht="25.5" x14ac:dyDescent="0.2">
      <c r="A69" s="217">
        <v>48</v>
      </c>
      <c r="B69" s="281" t="s">
        <v>846</v>
      </c>
      <c r="C69" s="217" t="s">
        <v>115</v>
      </c>
    </row>
    <row r="70" spans="1:3" ht="25.5" x14ac:dyDescent="0.2">
      <c r="A70" s="217">
        <v>49</v>
      </c>
      <c r="B70" s="281" t="s">
        <v>847</v>
      </c>
      <c r="C70" s="217" t="s">
        <v>115</v>
      </c>
    </row>
    <row r="71" spans="1:3" x14ac:dyDescent="0.2">
      <c r="A71" s="217">
        <v>50</v>
      </c>
      <c r="B71" s="281" t="s">
        <v>220</v>
      </c>
      <c r="C71" s="217" t="s">
        <v>115</v>
      </c>
    </row>
    <row r="72" spans="1:3" ht="38.25" x14ac:dyDescent="0.2">
      <c r="A72" s="217">
        <v>51</v>
      </c>
      <c r="B72" s="281" t="s">
        <v>221</v>
      </c>
      <c r="C72" s="285" t="s">
        <v>115</v>
      </c>
    </row>
    <row r="73" spans="1:3" x14ac:dyDescent="0.2">
      <c r="A73" s="217">
        <v>52</v>
      </c>
      <c r="B73" s="281" t="s">
        <v>222</v>
      </c>
      <c r="C73" s="217" t="s">
        <v>115</v>
      </c>
    </row>
    <row r="74" spans="1:3" ht="25.5" x14ac:dyDescent="0.2">
      <c r="A74" s="217">
        <v>53</v>
      </c>
      <c r="B74" s="281" t="s">
        <v>848</v>
      </c>
      <c r="C74" s="217" t="s">
        <v>115</v>
      </c>
    </row>
  </sheetData>
  <mergeCells count="20">
    <mergeCell ref="A16:C16"/>
    <mergeCell ref="A5:C5"/>
    <mergeCell ref="A1:C1"/>
    <mergeCell ref="A2:C2"/>
    <mergeCell ref="A3:C3"/>
    <mergeCell ref="A4:C4"/>
    <mergeCell ref="A9:C9"/>
    <mergeCell ref="A64:C64"/>
    <mergeCell ref="A58:C58"/>
    <mergeCell ref="A18:A19"/>
    <mergeCell ref="B18:B19"/>
    <mergeCell ref="C18:C19"/>
    <mergeCell ref="A20:C20"/>
    <mergeCell ref="A31:C31"/>
    <mergeCell ref="A35:C35"/>
    <mergeCell ref="A37:A39"/>
    <mergeCell ref="B37:B39"/>
    <mergeCell ref="A41:C41"/>
    <mergeCell ref="A46:C46"/>
    <mergeCell ref="A53:C53"/>
  </mergeCells>
  <printOptions horizontalCentered="1"/>
  <pageMargins left="0.39370078740157483" right="0.39370078740157483" top="0.39370078740157483" bottom="0.39370078740157483" header="0.31496062992125984" footer="0.31496062992125984"/>
  <pageSetup paperSize="9" orientation="portrait" horizontalDpi="0" verticalDpi="0" r:id="rId1"/>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17"/>
  <sheetViews>
    <sheetView view="pageBreakPreview" zoomScaleNormal="100" zoomScaleSheetLayoutView="100" workbookViewId="0">
      <selection activeCell="A7" sqref="A7:H17"/>
    </sheetView>
  </sheetViews>
  <sheetFormatPr defaultRowHeight="12.75" x14ac:dyDescent="0.2"/>
  <cols>
    <col min="1" max="1" width="7.140625" style="31" customWidth="1"/>
    <col min="2" max="2" width="21.28515625" style="31" customWidth="1"/>
    <col min="3" max="3" width="14.42578125" style="31" customWidth="1"/>
    <col min="4" max="5" width="14.5703125" style="31" customWidth="1"/>
    <col min="6" max="6" width="14.42578125" style="31" customWidth="1"/>
    <col min="7" max="8" width="13.85546875" style="31" customWidth="1"/>
    <col min="9" max="9" width="11" style="31" customWidth="1"/>
    <col min="10" max="16384" width="9.140625" style="31"/>
  </cols>
  <sheetData>
    <row r="1" spans="1:8" ht="15.75" x14ac:dyDescent="0.2">
      <c r="A1" s="447" t="s">
        <v>116</v>
      </c>
      <c r="B1" s="447"/>
      <c r="C1" s="447"/>
      <c r="D1" s="447"/>
      <c r="E1" s="447"/>
      <c r="F1" s="447"/>
      <c r="G1" s="447"/>
      <c r="H1" s="447"/>
    </row>
    <row r="2" spans="1:8" ht="15.75" x14ac:dyDescent="0.2">
      <c r="A2" s="448" t="s">
        <v>117</v>
      </c>
      <c r="B2" s="448"/>
      <c r="C2" s="448"/>
      <c r="D2" s="448"/>
      <c r="E2" s="448"/>
      <c r="F2" s="448"/>
      <c r="G2" s="448"/>
      <c r="H2" s="448"/>
    </row>
    <row r="3" spans="1:8" ht="15.75" x14ac:dyDescent="0.2">
      <c r="A3" s="446" t="str">
        <f>'4'!A3:C3</f>
        <v>по состоянию на 31.03.2026</v>
      </c>
      <c r="B3" s="446"/>
      <c r="C3" s="446"/>
      <c r="D3" s="446"/>
      <c r="E3" s="446"/>
      <c r="F3" s="446"/>
      <c r="G3" s="446"/>
      <c r="H3" s="446"/>
    </row>
    <row r="4" spans="1:8" ht="15.75" x14ac:dyDescent="0.2">
      <c r="A4" s="448" t="s">
        <v>726</v>
      </c>
      <c r="B4" s="448"/>
      <c r="C4" s="448"/>
      <c r="D4" s="448"/>
      <c r="E4" s="448"/>
      <c r="F4" s="448"/>
      <c r="G4" s="448"/>
      <c r="H4" s="448"/>
    </row>
    <row r="5" spans="1:8" ht="15.75" x14ac:dyDescent="0.2">
      <c r="A5" s="448" t="s">
        <v>55</v>
      </c>
      <c r="B5" s="448"/>
      <c r="C5" s="448"/>
      <c r="D5" s="448"/>
      <c r="E5" s="448"/>
      <c r="F5" s="448"/>
      <c r="G5" s="448"/>
      <c r="H5" s="448"/>
    </row>
    <row r="6" spans="1:8" x14ac:dyDescent="0.2">
      <c r="H6" s="40" t="s">
        <v>118</v>
      </c>
    </row>
    <row r="7" spans="1:8" ht="15.75" customHeight="1" x14ac:dyDescent="0.2">
      <c r="A7" s="449" t="s">
        <v>0</v>
      </c>
      <c r="B7" s="449" t="s">
        <v>2</v>
      </c>
      <c r="C7" s="449" t="s">
        <v>1119</v>
      </c>
      <c r="D7" s="449"/>
      <c r="E7" s="449"/>
      <c r="F7" s="449" t="s">
        <v>727</v>
      </c>
      <c r="G7" s="449"/>
      <c r="H7" s="449"/>
    </row>
    <row r="8" spans="1:8" ht="38.25" x14ac:dyDescent="0.2">
      <c r="A8" s="449"/>
      <c r="B8" s="449"/>
      <c r="C8" s="286" t="s">
        <v>119</v>
      </c>
      <c r="D8" s="286" t="s">
        <v>120</v>
      </c>
      <c r="E8" s="286" t="s">
        <v>121</v>
      </c>
      <c r="F8" s="286" t="s">
        <v>119</v>
      </c>
      <c r="G8" s="286" t="s">
        <v>120</v>
      </c>
      <c r="H8" s="286" t="s">
        <v>121</v>
      </c>
    </row>
    <row r="9" spans="1:8" x14ac:dyDescent="0.2">
      <c r="A9" s="286">
        <v>1</v>
      </c>
      <c r="B9" s="286">
        <v>2</v>
      </c>
      <c r="C9" s="286">
        <v>3</v>
      </c>
      <c r="D9" s="286">
        <v>4</v>
      </c>
      <c r="E9" s="286">
        <v>5</v>
      </c>
      <c r="F9" s="286">
        <v>3</v>
      </c>
      <c r="G9" s="286">
        <v>4</v>
      </c>
      <c r="H9" s="286">
        <v>5</v>
      </c>
    </row>
    <row r="10" spans="1:8" ht="25.5" hidden="1" x14ac:dyDescent="0.2">
      <c r="A10" s="287">
        <v>1</v>
      </c>
      <c r="B10" s="288" t="s">
        <v>122</v>
      </c>
      <c r="C10" s="289">
        <v>0</v>
      </c>
      <c r="D10" s="289">
        <v>0</v>
      </c>
      <c r="E10" s="289">
        <f>C10-D10</f>
        <v>0</v>
      </c>
      <c r="F10" s="289">
        <v>0</v>
      </c>
      <c r="G10" s="289">
        <v>0</v>
      </c>
      <c r="H10" s="289">
        <f>F10-G10</f>
        <v>0</v>
      </c>
    </row>
    <row r="11" spans="1:8" hidden="1" x14ac:dyDescent="0.2">
      <c r="A11" s="287">
        <v>2</v>
      </c>
      <c r="B11" s="288" t="s">
        <v>849</v>
      </c>
      <c r="C11" s="289">
        <v>0</v>
      </c>
      <c r="D11" s="289">
        <v>0</v>
      </c>
      <c r="E11" s="289">
        <f>C11-D11</f>
        <v>0</v>
      </c>
      <c r="F11" s="289">
        <v>0</v>
      </c>
      <c r="G11" s="289">
        <v>0</v>
      </c>
      <c r="H11" s="289">
        <f>F11-G11</f>
        <v>0</v>
      </c>
    </row>
    <row r="12" spans="1:8" ht="25.5" hidden="1" x14ac:dyDescent="0.2">
      <c r="A12" s="287">
        <v>3</v>
      </c>
      <c r="B12" s="288" t="s">
        <v>123</v>
      </c>
      <c r="C12" s="289">
        <v>0</v>
      </c>
      <c r="D12" s="289">
        <v>0</v>
      </c>
      <c r="E12" s="289">
        <f>C12-D12</f>
        <v>0</v>
      </c>
      <c r="F12" s="289">
        <v>0</v>
      </c>
      <c r="G12" s="289">
        <v>0</v>
      </c>
      <c r="H12" s="289">
        <f>F12-G12</f>
        <v>0</v>
      </c>
    </row>
    <row r="13" spans="1:8" x14ac:dyDescent="0.2">
      <c r="A13" s="287">
        <v>4</v>
      </c>
      <c r="B13" s="288" t="s">
        <v>850</v>
      </c>
      <c r="C13" s="290">
        <v>1718205.85</v>
      </c>
      <c r="D13" s="290">
        <v>-17182</v>
      </c>
      <c r="E13" s="290">
        <f>D13+C13</f>
        <v>1701023.85</v>
      </c>
      <c r="F13" s="290">
        <v>711415.08</v>
      </c>
      <c r="G13" s="290">
        <v>-7115</v>
      </c>
      <c r="H13" s="290">
        <f>G13+F13</f>
        <v>704300.08</v>
      </c>
    </row>
    <row r="14" spans="1:8" ht="51" hidden="1" x14ac:dyDescent="0.2">
      <c r="A14" s="287">
        <v>5</v>
      </c>
      <c r="B14" s="288" t="s">
        <v>124</v>
      </c>
      <c r="C14" s="291">
        <v>0</v>
      </c>
      <c r="D14" s="291">
        <v>0</v>
      </c>
      <c r="E14" s="291">
        <f>C14-D14</f>
        <v>0</v>
      </c>
      <c r="F14" s="291">
        <v>0</v>
      </c>
      <c r="G14" s="291">
        <v>0</v>
      </c>
      <c r="H14" s="291">
        <f>F14-G14</f>
        <v>0</v>
      </c>
    </row>
    <row r="15" spans="1:8" hidden="1" x14ac:dyDescent="0.2">
      <c r="A15" s="287">
        <v>6</v>
      </c>
      <c r="B15" s="288" t="s">
        <v>135</v>
      </c>
      <c r="C15" s="291">
        <v>0</v>
      </c>
      <c r="D15" s="291">
        <v>0</v>
      </c>
      <c r="E15" s="291">
        <f>C15-D15</f>
        <v>0</v>
      </c>
      <c r="F15" s="291">
        <v>0</v>
      </c>
      <c r="G15" s="291">
        <v>0</v>
      </c>
      <c r="H15" s="291">
        <f>F15-G15</f>
        <v>0</v>
      </c>
    </row>
    <row r="16" spans="1:8" x14ac:dyDescent="0.2">
      <c r="A16" s="286">
        <v>7</v>
      </c>
      <c r="B16" s="292" t="s">
        <v>125</v>
      </c>
      <c r="C16" s="293">
        <f t="shared" ref="C16:H16" si="0">SUM(C10:C15)</f>
        <v>1718205.85</v>
      </c>
      <c r="D16" s="293">
        <f t="shared" si="0"/>
        <v>-17182</v>
      </c>
      <c r="E16" s="293">
        <f t="shared" si="0"/>
        <v>1701023.85</v>
      </c>
      <c r="F16" s="293">
        <f t="shared" si="0"/>
        <v>711415.08</v>
      </c>
      <c r="G16" s="293">
        <f t="shared" si="0"/>
        <v>-7115</v>
      </c>
      <c r="H16" s="293">
        <f t="shared" si="0"/>
        <v>704300.08</v>
      </c>
    </row>
    <row r="17" spans="1:8" ht="81.75" customHeight="1" x14ac:dyDescent="0.2">
      <c r="A17" s="294">
        <v>8</v>
      </c>
      <c r="B17" s="295" t="s">
        <v>700</v>
      </c>
      <c r="C17" s="440" t="s">
        <v>1114</v>
      </c>
      <c r="D17" s="440"/>
      <c r="E17" s="440"/>
      <c r="F17" s="440"/>
      <c r="G17" s="440"/>
      <c r="H17" s="440"/>
    </row>
  </sheetData>
  <mergeCells count="10">
    <mergeCell ref="C17:H17"/>
    <mergeCell ref="A3:H3"/>
    <mergeCell ref="A1:H1"/>
    <mergeCell ref="A2:H2"/>
    <mergeCell ref="A7:A8"/>
    <mergeCell ref="B7:B8"/>
    <mergeCell ref="C7:E7"/>
    <mergeCell ref="F7:H7"/>
    <mergeCell ref="A4:H4"/>
    <mergeCell ref="A5:H5"/>
  </mergeCells>
  <printOptions horizontalCentered="1"/>
  <pageMargins left="0.39370078740157483" right="0.39370078740157483" top="0.39370078740157483" bottom="0.39370078740157483" header="0.31496062992125984" footer="0.31496062992125984"/>
  <pageSetup paperSize="9" scale="85" fitToHeight="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55</vt:i4>
      </vt:variant>
      <vt:variant>
        <vt:lpstr>Именованные диапазоны</vt:lpstr>
      </vt:variant>
      <vt:variant>
        <vt:i4>9</vt:i4>
      </vt:variant>
    </vt:vector>
  </HeadingPairs>
  <TitlesOfParts>
    <vt:vector size="64" baseType="lpstr">
      <vt:lpstr>Баланс</vt:lpstr>
      <vt:lpstr>ОФР</vt:lpstr>
      <vt:lpstr>Капитал</vt:lpstr>
      <vt:lpstr>ОДДС</vt:lpstr>
      <vt:lpstr>1</vt:lpstr>
      <vt:lpstr>2</vt:lpstr>
      <vt:lpstr>3</vt:lpstr>
      <vt:lpstr>4</vt:lpstr>
      <vt:lpstr>5.1</vt:lpstr>
      <vt:lpstr>5.2</vt:lpstr>
      <vt:lpstr>5.3</vt:lpstr>
      <vt:lpstr>6.1</vt:lpstr>
      <vt:lpstr>6.2</vt:lpstr>
      <vt:lpstr>10.1</vt:lpstr>
      <vt:lpstr>10.2</vt:lpstr>
      <vt:lpstr>10.3</vt:lpstr>
      <vt:lpstr>12.1</vt:lpstr>
      <vt:lpstr>12.2</vt:lpstr>
      <vt:lpstr>19.1</vt:lpstr>
      <vt:lpstr>20.1</vt:lpstr>
      <vt:lpstr>20.2</vt:lpstr>
      <vt:lpstr>20.3</vt:lpstr>
      <vt:lpstr>24.1</vt:lpstr>
      <vt:lpstr>24.2</vt:lpstr>
      <vt:lpstr>26.1</vt:lpstr>
      <vt:lpstr>29.1</vt:lpstr>
      <vt:lpstr>30.2</vt:lpstr>
      <vt:lpstr>30.3</vt:lpstr>
      <vt:lpstr>32.1</vt:lpstr>
      <vt:lpstr>34.1</vt:lpstr>
      <vt:lpstr>40.1</vt:lpstr>
      <vt:lpstr>41.1</vt:lpstr>
      <vt:lpstr>42.1</vt:lpstr>
      <vt:lpstr>43.1</vt:lpstr>
      <vt:lpstr>45.1</vt:lpstr>
      <vt:lpstr>46.1</vt:lpstr>
      <vt:lpstr>46.2</vt:lpstr>
      <vt:lpstr>47.1</vt:lpstr>
      <vt:lpstr>47.2</vt:lpstr>
      <vt:lpstr>47.3</vt:lpstr>
      <vt:lpstr>48.1</vt:lpstr>
      <vt:lpstr>48.2</vt:lpstr>
      <vt:lpstr>48.3</vt:lpstr>
      <vt:lpstr>52.1</vt:lpstr>
      <vt:lpstr>52.2</vt:lpstr>
      <vt:lpstr>52.6</vt:lpstr>
      <vt:lpstr>52.7</vt:lpstr>
      <vt:lpstr>52.8</vt:lpstr>
      <vt:lpstr>52.9</vt:lpstr>
      <vt:lpstr>56.2</vt:lpstr>
      <vt:lpstr>56.4</vt:lpstr>
      <vt:lpstr>58.1</vt:lpstr>
      <vt:lpstr>58.2</vt:lpstr>
      <vt:lpstr>58.3</vt:lpstr>
      <vt:lpstr>59</vt:lpstr>
      <vt:lpstr>Баланс!Заголовки_для_печати</vt:lpstr>
      <vt:lpstr>Капитал!Заголовки_для_печати</vt:lpstr>
      <vt:lpstr>ОДДС!Заголовки_для_печати</vt:lpstr>
      <vt:lpstr>'45.1'!Область_печати</vt:lpstr>
      <vt:lpstr>'5.1'!Область_печати</vt:lpstr>
      <vt:lpstr>'52.9'!Область_печати</vt:lpstr>
      <vt:lpstr>Баланс!Область_печати</vt:lpstr>
      <vt:lpstr>Капитал!Область_печати</vt:lpstr>
      <vt:lpstr>ОДДС!Область_печати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Lenovo</cp:lastModifiedBy>
  <cp:lastPrinted>2026-04-16T08:01:38Z</cp:lastPrinted>
  <dcterms:created xsi:type="dcterms:W3CDTF">2011-01-28T08:18:11Z</dcterms:created>
  <dcterms:modified xsi:type="dcterms:W3CDTF">2026-05-06T12:20:28Z</dcterms:modified>
</cp:coreProperties>
</file>